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workbookProtection workbookPassword="CF7A" lockStructure="1" lockWindows="1"/>
  <bookViews>
    <workbookView xWindow="240" yWindow="345" windowWidth="14805" windowHeight="7770"/>
  </bookViews>
  <sheets>
    <sheet name="ДАШБОРД" sheetId="1" r:id="rId1"/>
    <sheet name="эк.развитие" sheetId="2" state="hidden" r:id="rId2"/>
    <sheet name="Диаграмма 1" sheetId="8" state="hidden" r:id="rId3"/>
    <sheet name="ПО годам" sheetId="16" state="hidden" r:id="rId4"/>
    <sheet name="Обработка" sheetId="7" state="hidden" r:id="rId5"/>
    <sheet name="ОСН.показатели (2)" sheetId="5" state="hidden" r:id="rId6"/>
    <sheet name="показатели Д-Р_2021-2024" sheetId="6" state="hidden" r:id="rId7"/>
    <sheet name="ОСН" sheetId="9" state="hidden" r:id="rId8"/>
    <sheet name="Структура дох" sheetId="17" state="hidden" r:id="rId9"/>
    <sheet name="обработка2" sheetId="18" state="hidden" r:id="rId10"/>
    <sheet name="Обработка0" sheetId="19" state="hidden" r:id="rId11"/>
    <sheet name="обработка2 (2)" sheetId="20" state="hidden" r:id="rId12"/>
    <sheet name="стр дох" sheetId="10" state="hidden" r:id="rId13"/>
    <sheet name="Обработка0 (2)" sheetId="21" state="hidden" r:id="rId14"/>
    <sheet name="обработка2 (3)" sheetId="22" state="hidden" r:id="rId15"/>
    <sheet name="Обработка0 (3)" sheetId="23" state="hidden" r:id="rId16"/>
    <sheet name="обработка2 (4)" sheetId="24" state="hidden" r:id="rId17"/>
    <sheet name="налненал" sheetId="11" state="hidden" r:id="rId18"/>
    <sheet name="безв" sheetId="12" state="hidden" r:id="rId19"/>
    <sheet name="расх" sheetId="13" state="hidden" r:id="rId20"/>
    <sheet name="Обработка0 (4)" sheetId="25" state="hidden" r:id="rId21"/>
    <sheet name="обработка2 (5)" sheetId="26" state="hidden" r:id="rId22"/>
    <sheet name="мп" sheetId="14" state="hidden" r:id="rId23"/>
  </sheets>
  <externalReferences>
    <externalReference r:id="rId24"/>
    <externalReference r:id="rId25"/>
  </externalReferences>
  <definedNames>
    <definedName name="_xlnm.Print_Area" localSheetId="6">'показатели Д-Р_2021-2024'!$A$1:$H$29</definedName>
    <definedName name="Срез_Вид_дохода_4" localSheetId="13">#REF!</definedName>
    <definedName name="Срез_Вид_дохода_4" localSheetId="15">#REF!</definedName>
    <definedName name="Срез_Вид_дохода_4" localSheetId="20">#REF!</definedName>
    <definedName name="Срез_Вид_дохода_4" localSheetId="11">#REF!</definedName>
    <definedName name="Срез_Вид_дохода_4" localSheetId="14">#REF!</definedName>
    <definedName name="Срез_Вид_дохода_4" localSheetId="16">#REF!</definedName>
    <definedName name="Срез_Вид_дохода_4" localSheetId="21">#REF!</definedName>
    <definedName name="Срез_Вид_дохода_4">#REF!</definedName>
    <definedName name="Срез_ГОД" localSheetId="13">#REF!</definedName>
    <definedName name="Срез_ГОД" localSheetId="15">#REF!</definedName>
    <definedName name="Срез_ГОД" localSheetId="20">#REF!</definedName>
    <definedName name="Срез_ГОД" localSheetId="11">#REF!</definedName>
    <definedName name="Срез_ГОД" localSheetId="14">#REF!</definedName>
    <definedName name="Срез_ГОД" localSheetId="16">#REF!</definedName>
    <definedName name="Срез_ГОД" localSheetId="21">#REF!</definedName>
    <definedName name="Срез_ГОД">#REF!</definedName>
    <definedName name="Срез_ГОД1" localSheetId="13">#REF!</definedName>
    <definedName name="Срез_ГОД1" localSheetId="15">#REF!</definedName>
    <definedName name="Срез_ГОД1" localSheetId="20">#REF!</definedName>
    <definedName name="Срез_ГОД1" localSheetId="11">#REF!</definedName>
    <definedName name="Срез_ГОД1" localSheetId="14">#REF!</definedName>
    <definedName name="Срез_ГОД1" localSheetId="16">#REF!</definedName>
    <definedName name="Срез_ГОД1" localSheetId="21">#REF!</definedName>
    <definedName name="Срез_ГОД1">#REF!</definedName>
    <definedName name="Срез_Доходы_1" localSheetId="13">#REF!</definedName>
    <definedName name="Срез_Доходы_1" localSheetId="15">#REF!</definedName>
    <definedName name="Срез_Доходы_1" localSheetId="20">#REF!</definedName>
    <definedName name="Срез_Доходы_1" localSheetId="11">#REF!</definedName>
    <definedName name="Срез_Доходы_1" localSheetId="14">#REF!</definedName>
    <definedName name="Срез_Доходы_1" localSheetId="16">#REF!</definedName>
    <definedName name="Срез_Доходы_1" localSheetId="21">#REF!</definedName>
    <definedName name="Срез_Доходы_1">#REF!</definedName>
    <definedName name="Срез_Название_программы" localSheetId="13">#REF!</definedName>
    <definedName name="Срез_Название_программы" localSheetId="15">#REF!</definedName>
    <definedName name="Срез_Название_программы" localSheetId="20">#REF!</definedName>
    <definedName name="Срез_Название_программы" localSheetId="11">#REF!</definedName>
    <definedName name="Срез_Название_программы" localSheetId="14">#REF!</definedName>
    <definedName name="Срез_Название_программы" localSheetId="16">#REF!</definedName>
    <definedName name="Срез_Название_программы" localSheetId="21">#REF!</definedName>
    <definedName name="Срез_Название_программы">#REF!</definedName>
    <definedName name="Срез_Наименование" localSheetId="13">#REF!</definedName>
    <definedName name="Срез_Наименование" localSheetId="15">#REF!</definedName>
    <definedName name="Срез_Наименование" localSheetId="20">#REF!</definedName>
    <definedName name="Срез_Наименование" localSheetId="11">#REF!</definedName>
    <definedName name="Срез_Наименование" localSheetId="14">#REF!</definedName>
    <definedName name="Срез_Наименование" localSheetId="16">#REF!</definedName>
    <definedName name="Срез_Наименование" localSheetId="21">#REF!</definedName>
    <definedName name="Срез_Наименование">#REF!</definedName>
    <definedName name="Срез_Направление_расходов" localSheetId="13">#REF!</definedName>
    <definedName name="Срез_Направление_расходов" localSheetId="15">#REF!</definedName>
    <definedName name="Срез_Направление_расходов" localSheetId="20">#REF!</definedName>
    <definedName name="Срез_Направление_расходов" localSheetId="11">#REF!</definedName>
    <definedName name="Срез_Направление_расходов" localSheetId="14">#REF!</definedName>
    <definedName name="Срез_Направление_расходов" localSheetId="16">#REF!</definedName>
    <definedName name="Срез_Направление_расходов" localSheetId="21">#REF!</definedName>
    <definedName name="Срез_Направление_расходов">#REF!</definedName>
    <definedName name="Срез_Направление_расходов1" localSheetId="13">#REF!</definedName>
    <definedName name="Срез_Направление_расходов1" localSheetId="15">#REF!</definedName>
    <definedName name="Срез_Направление_расходов1" localSheetId="20">#REF!</definedName>
    <definedName name="Срез_Направление_расходов1" localSheetId="11">#REF!</definedName>
    <definedName name="Срез_Направление_расходов1" localSheetId="14">#REF!</definedName>
    <definedName name="Срез_Направление_расходов1" localSheetId="16">#REF!</definedName>
    <definedName name="Срез_Направление_расходов1" localSheetId="21">#REF!</definedName>
    <definedName name="Срез_Направление_расходов1">#REF!</definedName>
    <definedName name="Срез_Структура_доходов" localSheetId="2">#REF!</definedName>
    <definedName name="Срез_Структура_доходов" localSheetId="3">#REF!</definedName>
  </definedNames>
  <calcPr calcId="145621"/>
  <pivotCaches>
    <pivotCache cacheId="0" r:id="rId26"/>
    <pivotCache cacheId="1" r:id="rId27"/>
  </pivotCaches>
</workbook>
</file>

<file path=xl/calcChain.xml><?xml version="1.0" encoding="utf-8"?>
<calcChain xmlns="http://schemas.openxmlformats.org/spreadsheetml/2006/main">
  <c r="B1" i="26" l="1"/>
  <c r="B4" i="26" s="1"/>
  <c r="B1" i="25"/>
  <c r="B3" i="25" s="1"/>
  <c r="B1" i="24"/>
  <c r="B6" i="24" s="1"/>
  <c r="B1" i="23"/>
  <c r="B5" i="23" s="1"/>
  <c r="B1" i="22"/>
  <c r="B6" i="22" s="1"/>
  <c r="B1" i="21"/>
  <c r="B10" i="21" s="1"/>
  <c r="B3" i="26" l="1"/>
  <c r="B6" i="26"/>
  <c r="B5" i="26"/>
  <c r="B2" i="26"/>
  <c r="B13" i="25"/>
  <c r="B9" i="25"/>
  <c r="B5" i="25"/>
  <c r="B12" i="25"/>
  <c r="B8" i="25"/>
  <c r="B4" i="25"/>
  <c r="B2" i="25"/>
  <c r="B10" i="25"/>
  <c r="B6" i="25"/>
  <c r="B11" i="25"/>
  <c r="B7" i="25"/>
  <c r="B4" i="24"/>
  <c r="B3" i="24"/>
  <c r="B5" i="24"/>
  <c r="B2" i="24"/>
  <c r="B4" i="23"/>
  <c r="B6" i="23"/>
  <c r="B3" i="21"/>
  <c r="B7" i="21"/>
  <c r="B4" i="21"/>
  <c r="B8" i="21"/>
  <c r="B5" i="21"/>
  <c r="B9" i="21"/>
  <c r="B2" i="21"/>
  <c r="B6" i="21"/>
  <c r="B3" i="23"/>
  <c r="B2" i="23"/>
  <c r="B3" i="22"/>
  <c r="B2" i="22"/>
  <c r="B5" i="22"/>
  <c r="B4" i="22"/>
  <c r="B1" i="20"/>
  <c r="B3" i="20" l="1"/>
  <c r="B6" i="20"/>
  <c r="B2" i="20"/>
  <c r="B4" i="20"/>
  <c r="B5" i="20"/>
  <c r="B1" i="19"/>
  <c r="B1" i="18"/>
  <c r="B9" i="17"/>
  <c r="B33" i="17" s="1"/>
  <c r="B36" i="17" s="1"/>
  <c r="C9" i="17"/>
  <c r="D9" i="17"/>
  <c r="E9" i="17"/>
  <c r="F9" i="17"/>
  <c r="B10" i="17"/>
  <c r="C39" i="17" s="1"/>
  <c r="C10" i="17"/>
  <c r="C40" i="17" s="1"/>
  <c r="D10" i="17"/>
  <c r="C41" i="17" s="1"/>
  <c r="E10" i="17"/>
  <c r="C42" i="17" s="1"/>
  <c r="F10" i="17"/>
  <c r="C43" i="17" s="1"/>
  <c r="B11" i="17"/>
  <c r="D39" i="17" s="1"/>
  <c r="C11" i="17"/>
  <c r="D40" i="17" s="1"/>
  <c r="D11" i="17"/>
  <c r="D41" i="17" s="1"/>
  <c r="E11" i="17"/>
  <c r="F11" i="17"/>
  <c r="D43" i="17" s="1"/>
  <c r="F8" i="17"/>
  <c r="E8" i="17"/>
  <c r="D8" i="17"/>
  <c r="C8" i="17"/>
  <c r="B8" i="17"/>
  <c r="B1" i="9"/>
  <c r="B4" i="9" s="1"/>
  <c r="D42" i="17"/>
  <c r="B40" i="17"/>
  <c r="B1" i="7"/>
  <c r="B2" i="7" s="1"/>
  <c r="B41" i="17" l="1"/>
  <c r="D33" i="17"/>
  <c r="D36" i="17" s="1"/>
  <c r="C33" i="17"/>
  <c r="C36" i="17" s="1"/>
  <c r="B43" i="17"/>
  <c r="F33" i="17"/>
  <c r="F36" i="17" s="1"/>
  <c r="B42" i="17"/>
  <c r="E33" i="17"/>
  <c r="E36" i="17" s="1"/>
  <c r="B6" i="18"/>
  <c r="B3" i="19"/>
  <c r="B39" i="17"/>
  <c r="B5" i="18"/>
  <c r="B4" i="19"/>
  <c r="B2" i="19"/>
  <c r="B2" i="18"/>
  <c r="B2" i="9"/>
  <c r="B3" i="9"/>
  <c r="B3" i="7"/>
  <c r="B4" i="7"/>
  <c r="B3" i="18"/>
  <c r="B4" i="18"/>
  <c r="C12" i="8" l="1"/>
  <c r="E113" i="1" s="1"/>
  <c r="B12" i="8"/>
  <c r="E111" i="1" s="1"/>
  <c r="E115" i="1" l="1"/>
</calcChain>
</file>

<file path=xl/sharedStrings.xml><?xml version="1.0" encoding="utf-8"?>
<sst xmlns="http://schemas.openxmlformats.org/spreadsheetml/2006/main" count="401" uniqueCount="142">
  <si>
    <t>Наименование</t>
  </si>
  <si>
    <t>год</t>
  </si>
  <si>
    <t>Сумма</t>
  </si>
  <si>
    <t>Доходы</t>
  </si>
  <si>
    <t>2019 год</t>
  </si>
  <si>
    <t>2020 год</t>
  </si>
  <si>
    <t>2021 год</t>
  </si>
  <si>
    <t>2022 год</t>
  </si>
  <si>
    <t>2023 год</t>
  </si>
  <si>
    <t>Расходы</t>
  </si>
  <si>
    <t>Период</t>
  </si>
  <si>
    <t>2019 ГОД</t>
  </si>
  <si>
    <t>2020 ГОД</t>
  </si>
  <si>
    <t>2021 ГОД</t>
  </si>
  <si>
    <t>2022 ГОД</t>
  </si>
  <si>
    <t>2023 ГОД</t>
  </si>
  <si>
    <t xml:space="preserve">Число субъектов малого и среднего предпринимательства в расчете на 10 тыс. человек населения2), единиц
</t>
  </si>
  <si>
    <t xml:space="preserve">Численность населения в возрасте 3-18 лет на начало года 1), человек
</t>
  </si>
  <si>
    <t xml:space="preserve">Численность детей в возрасте
5-18 лет на начало года 1),
человек
</t>
  </si>
  <si>
    <t xml:space="preserve">Численность населения
в возрасте 3-79 лет
на начало года 1),
человек
</t>
  </si>
  <si>
    <t xml:space="preserve">Численность детей в возрасте 1-6 лет 
на начало года 1),
 человек 
</t>
  </si>
  <si>
    <t xml:space="preserve">Численность постоянного населения 
на конец года, человек
</t>
  </si>
  <si>
    <t xml:space="preserve">Объем инвестиций в основной капитал (за исключением бюджетных средств) в расчете на 1 человека, рублей
</t>
  </si>
  <si>
    <t xml:space="preserve">Объем инвестиций в
основной капитал (за исключением бюджетных средств), тыс. рублей
</t>
  </si>
  <si>
    <t>Среднемесячная номинальная начисленная заработная плата, рублей</t>
  </si>
  <si>
    <t>работников крупных и средних предприятий и некоммерческих организаций, рублей</t>
  </si>
  <si>
    <t>работников муниципальных общеобразовательных учреждений</t>
  </si>
  <si>
    <t xml:space="preserve">работников муниципальных дошкольных общеобразовательных организаций
</t>
  </si>
  <si>
    <t xml:space="preserve">работников муниципальных учреждений культуры и искусства
</t>
  </si>
  <si>
    <t>работников муниципальных учреждений физической культуры и спорта</t>
  </si>
  <si>
    <t>Уровень зарегестрированной безработицы,%</t>
  </si>
  <si>
    <t>Показатель</t>
  </si>
  <si>
    <t>2024 план</t>
  </si>
  <si>
    <t>2024 факт 01.04</t>
  </si>
  <si>
    <t>1</t>
  </si>
  <si>
    <t>3</t>
  </si>
  <si>
    <t>Всего доходов бюджета</t>
  </si>
  <si>
    <t>Налоговые и неналоговые доходы</t>
  </si>
  <si>
    <t>Налог на доходы физических лиц</t>
  </si>
  <si>
    <t>Акцизы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</si>
  <si>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</si>
  <si>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</si>
  <si>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Прочие налоговые доходы</t>
  </si>
  <si>
    <t>Неналоговые доходы</t>
  </si>
  <si>
    <t>Безвозмездные поступления</t>
  </si>
  <si>
    <t>Дотации</t>
  </si>
  <si>
    <t>Субсидии</t>
  </si>
  <si>
    <t>Субвенции</t>
  </si>
  <si>
    <t>Иные межбюджетные трансферты</t>
  </si>
  <si>
    <t>Иные безвозмездные поступления</t>
  </si>
  <si>
    <t>Всего расходов 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</si>
  <si>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</si>
  <si>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</si>
  <si>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</si>
  <si>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</si>
  <si>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</si>
  <si>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</si>
  <si>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</si>
  <si>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</si>
  <si>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Физическая культура и спорт</t>
  </si>
  <si>
    <t>Социальная политика</t>
  </si>
  <si>
    <t>Дефицит/Профицит</t>
  </si>
  <si>
    <t>Основные характерис-тики районного бюджета</t>
  </si>
  <si>
    <t>1 407,0</t>
  </si>
  <si>
    <t>Дефицит</t>
  </si>
  <si>
    <t>№ п/п</t>
  </si>
  <si>
    <t>Доходы,</t>
  </si>
  <si>
    <t xml:space="preserve"> Исполнено</t>
  </si>
  <si>
    <t>268 849,4</t>
  </si>
  <si>
    <t>286 804,4</t>
  </si>
  <si>
    <t>- доля в общем объеме, %</t>
  </si>
  <si>
    <t>26,7</t>
  </si>
  <si>
    <t>Налоговые и неналоговые доходы без учёта доп. норматива по НДФЛ</t>
  </si>
  <si>
    <t>73,3</t>
  </si>
  <si>
    <t>Безвозмездные поступления с учётом доп. норматива по НДФЛ</t>
  </si>
  <si>
    <t>1 105 387,7</t>
  </si>
  <si>
    <t>Всего доходов</t>
  </si>
  <si>
    <t>1 053 386,5</t>
  </si>
  <si>
    <t>1 180 476,4</t>
  </si>
  <si>
    <t>1 407 015,3</t>
  </si>
  <si>
    <t>Наименование доходного источника</t>
  </si>
  <si>
    <t>Задолженность и перерасчеты по отмененным налогам, сборам и иным обязательным платежам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</si>
  <si>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</si>
  <si>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</si>
  <si>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</si>
  <si>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возмещениеущерба</t>
  </si>
  <si>
    <t>ИТОГО:</t>
  </si>
  <si>
    <t>Прочие безвозмездные поступления</t>
  </si>
  <si>
    <t>Возврат остатков субсидий, субвенций и иных межбюджетных трансфертов</t>
  </si>
  <si>
    <t>Наименование раздела</t>
  </si>
  <si>
    <t>РАСХОДЫ- всего</t>
  </si>
  <si>
    <t>Межбюджетные трансферты общего характера бюджетам бюджетной системы Российской Федерации</t>
  </si>
  <si>
    <t>Муниципальная программа Тарского муниципального района Омской области «Развитие социально-культурной сферы Тарского муниципального района Омской области» на 2020 – 2025 годы</t>
  </si>
  <si>
    <t>Муниципальная программа Тарского муниципального района Омской области «Развитие экономического потенциала Тарского муниципального района Омской области» на 2020 – 2025 годы</t>
  </si>
  <si>
    <t>Непрограммные направлений деятельности Тарского муниципального района</t>
  </si>
  <si>
    <t>ВСЕГО</t>
  </si>
  <si>
    <t>2024 год</t>
  </si>
  <si>
    <t>Сравнительный анализ исполнения районного бюджета</t>
  </si>
  <si>
    <t>Обслуживание государственного и муниципального долга</t>
  </si>
  <si>
    <t>Прочие неналоговые доходы</t>
  </si>
  <si>
    <t>Доходы бюджетов от возврата остатков субсидий, субвенций и иных межбюджетных трансфертов</t>
  </si>
  <si>
    <t>Налоги на совокупный доход</t>
  </si>
  <si>
    <t>Государственная пошлина</t>
  </si>
  <si>
    <t>ДОХОДЫ</t>
  </si>
  <si>
    <t>МЛН. РУБ.</t>
  </si>
  <si>
    <t>РАСХОДЫ</t>
  </si>
  <si>
    <t>ДЕФИЦИТ
ПРОФИЦИТ</t>
  </si>
  <si>
    <t>Названия строк</t>
  </si>
  <si>
    <t>Общий итог</t>
  </si>
  <si>
    <t>Сумма по полю Сумма</t>
  </si>
  <si>
    <t>Расходы Итог</t>
  </si>
  <si>
    <t>Доходы Итог</t>
  </si>
  <si>
    <t>ПОКАЗАТЕЛЬ</t>
  </si>
  <si>
    <t>94 926 199,52</t>
  </si>
  <si>
    <t>(Все)</t>
  </si>
  <si>
    <t>Налоговыедоходы</t>
  </si>
  <si>
    <t>Столбец1</t>
  </si>
  <si>
    <t>2021 г.</t>
  </si>
  <si>
    <t>2022 г.</t>
  </si>
  <si>
    <t>2023 г.</t>
  </si>
  <si>
    <t>Культура. Кинематография (тыс. руб)</t>
  </si>
  <si>
    <t>Национальная экономика (тыс. руб)</t>
  </si>
  <si>
    <t>Общегосударственные вопросы (тыс. руб)</t>
  </si>
  <si>
    <t>Нац. безопасность и правоохранительная деятельность (тыс. руб)</t>
  </si>
  <si>
    <t>Нац. оборона (тыс. руб)</t>
  </si>
  <si>
    <t>Жилищно-коммунальное хозяйство (тыс. руб)</t>
  </si>
  <si>
    <t>ИТОГО (расходы):</t>
  </si>
  <si>
    <t>Налоговые доходы (тыс. руб)</t>
  </si>
  <si>
    <t>Неналоговые доходы (тыс. руб)</t>
  </si>
  <si>
    <t>Безвозмездные поступления (тыс. руб)</t>
  </si>
  <si>
    <t>ИТОГО (доходы):</t>
  </si>
  <si>
    <t>2019г.</t>
  </si>
  <si>
    <t>2020г.</t>
  </si>
  <si>
    <t>2019 г.</t>
  </si>
  <si>
    <t>2020 г.</t>
  </si>
  <si>
    <t>Доходы (тыс.руб.)</t>
  </si>
  <si>
    <t>Расходы (тыс.руб)</t>
  </si>
  <si>
    <t>Расходы (млн.руб)</t>
  </si>
  <si>
    <t>Доходы (млн.руб.)</t>
  </si>
  <si>
    <t>Налоговые доходы</t>
  </si>
  <si>
    <t>НДФЛ</t>
  </si>
  <si>
    <t>Доходы от использования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</si>
</sst>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8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PT Sans"/>
    </font>
    <font>
      <sz val="11"/>
      <color indexed="8"/>
      <name val="PT Sans"/>
    </font>
    <font>
      <sz val="10"/>
      <color indexed="8"/>
      <name val="serif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2"/>
      <color theme="0"/>
      <name val="Calibri"/>
      <family val="2"/>
      <charset val="204"/>
      <scheme val="minor"/>
    </font>
    <font>
      <b/>
      <sz val="20"/>
      <color theme="0"/>
      <name val="Arial Black"/>
      <family val="2"/>
      <charset val="204"/>
    </font>
    <font>
      <b/>
      <sz val="11"/>
      <color theme="0"/>
      <name val="Arial Black"/>
      <family val="2"/>
      <charset val="204"/>
    </font>
    <font>
      <b/>
      <sz val="14"/>
      <color theme="0"/>
      <name val="Arial Black"/>
      <family val="2"/>
      <charset val="204"/>
    </font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26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3" fillId="0" borderId="0"/>
    <xf numFmtId="0" fontId="26" fillId="0" borderId="0"/>
    <xf numFmtId="0" fontId="1" fillId="0" borderId="0"/>
  </cellStyleXfs>
  <cellXfs count="179">
    <xf numFmtId="0" fontId="0" fillId="0" borderId="0" xfId="0"/>
    <xf numFmtId="0" fontId="4" fillId="0" borderId="1" xfId="0" applyFont="1" applyBorder="1"/>
    <xf numFmtId="0" fontId="4" fillId="0" borderId="0" xfId="0" applyFont="1"/>
    <xf numFmtId="0" fontId="0" fillId="0" borderId="0" xfId="0" applyFont="1" applyAlignment="1"/>
    <xf numFmtId="4" fontId="4" fillId="0" borderId="1" xfId="0" applyNumberFormat="1" applyFont="1" applyBorder="1"/>
    <xf numFmtId="3" fontId="4" fillId="0" borderId="0" xfId="0" applyNumberFormat="1" applyFont="1"/>
    <xf numFmtId="0" fontId="5" fillId="0" borderId="1" xfId="0" applyFont="1" applyBorder="1"/>
    <xf numFmtId="3" fontId="4" fillId="0" borderId="1" xfId="0" applyNumberFormat="1" applyFont="1" applyBorder="1"/>
    <xf numFmtId="1" fontId="4" fillId="0" borderId="0" xfId="0" applyNumberFormat="1" applyFont="1"/>
    <xf numFmtId="0" fontId="0" fillId="0" borderId="2" xfId="0" applyBorder="1"/>
    <xf numFmtId="0" fontId="0" fillId="0" borderId="2" xfId="0" applyBorder="1" applyAlignment="1">
      <alignment wrapText="1"/>
    </xf>
    <xf numFmtId="4" fontId="7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8" fillId="0" borderId="0" xfId="1"/>
    <xf numFmtId="4" fontId="10" fillId="0" borderId="3" xfId="1" applyNumberFormat="1" applyFont="1" applyBorder="1" applyAlignment="1">
      <alignment horizontal="right" vertical="center" wrapText="1"/>
    </xf>
    <xf numFmtId="0" fontId="10" fillId="0" borderId="3" xfId="1" applyFont="1" applyBorder="1" applyAlignment="1">
      <alignment horizontal="right" vertical="center" wrapText="1"/>
    </xf>
    <xf numFmtId="0" fontId="3" fillId="0" borderId="0" xfId="2"/>
    <xf numFmtId="0" fontId="4" fillId="0" borderId="1" xfId="2" applyFont="1" applyBorder="1"/>
    <xf numFmtId="0" fontId="4" fillId="0" borderId="0" xfId="2" applyFont="1"/>
    <xf numFmtId="0" fontId="3" fillId="0" borderId="0" xfId="2" applyFont="1" applyAlignment="1"/>
    <xf numFmtId="0" fontId="5" fillId="0" borderId="1" xfId="2" applyFont="1" applyBorder="1"/>
    <xf numFmtId="0" fontId="12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" fontId="0" fillId="0" borderId="0" xfId="0" applyNumberFormat="1"/>
    <xf numFmtId="4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justify" vertical="center" wrapText="1"/>
    </xf>
    <xf numFmtId="4" fontId="15" fillId="3" borderId="11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justify" vertical="center" wrapText="1"/>
    </xf>
    <xf numFmtId="4" fontId="13" fillId="3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12" fillId="0" borderId="8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justify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vertical="center" wrapText="1"/>
    </xf>
    <xf numFmtId="4" fontId="12" fillId="0" borderId="0" xfId="0" applyNumberFormat="1" applyFont="1" applyAlignment="1">
      <alignment horizontal="center" vertical="center"/>
    </xf>
    <xf numFmtId="4" fontId="4" fillId="0" borderId="0" xfId="2" applyNumberFormat="1" applyFont="1"/>
    <xf numFmtId="164" fontId="12" fillId="0" borderId="11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4" fillId="0" borderId="0" xfId="2" applyFont="1" applyBorder="1"/>
    <xf numFmtId="4" fontId="4" fillId="0" borderId="0" xfId="2" applyNumberFormat="1" applyFont="1" applyBorder="1"/>
    <xf numFmtId="164" fontId="4" fillId="0" borderId="0" xfId="2" applyNumberFormat="1" applyFont="1"/>
    <xf numFmtId="0" fontId="0" fillId="4" borderId="0" xfId="0" applyFill="1"/>
    <xf numFmtId="0" fontId="21" fillId="4" borderId="0" xfId="0" applyFont="1" applyFill="1"/>
    <xf numFmtId="0" fontId="22" fillId="4" borderId="0" xfId="0" applyFont="1" applyFill="1" applyBorder="1" applyAlignment="1"/>
    <xf numFmtId="0" fontId="23" fillId="4" borderId="0" xfId="0" applyFont="1" applyFill="1" applyBorder="1" applyAlignment="1"/>
    <xf numFmtId="3" fontId="23" fillId="4" borderId="0" xfId="0" applyNumberFormat="1" applyFont="1" applyFill="1" applyBorder="1" applyAlignment="1"/>
    <xf numFmtId="0" fontId="24" fillId="4" borderId="0" xfId="0" applyFont="1" applyFill="1"/>
    <xf numFmtId="0" fontId="20" fillId="4" borderId="0" xfId="0" applyFont="1" applyFill="1"/>
    <xf numFmtId="0" fontId="20" fillId="4" borderId="0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NumberFormat="1"/>
    <xf numFmtId="0" fontId="0" fillId="0" borderId="0" xfId="0" pivotButton="1"/>
    <xf numFmtId="0" fontId="2" fillId="0" borderId="0" xfId="3" applyFont="1" applyAlignme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20" xfId="0" pivotButton="1" applyBorder="1"/>
    <xf numFmtId="0" fontId="0" fillId="0" borderId="29" xfId="0" applyBorder="1"/>
    <xf numFmtId="0" fontId="0" fillId="0" borderId="29" xfId="0" applyNumberFormat="1" applyBorder="1"/>
    <xf numFmtId="0" fontId="0" fillId="0" borderId="4" xfId="0" applyBorder="1"/>
    <xf numFmtId="0" fontId="0" fillId="0" borderId="32" xfId="0" applyBorder="1"/>
    <xf numFmtId="0" fontId="0" fillId="0" borderId="3" xfId="0" applyNumberFormat="1" applyBorder="1"/>
    <xf numFmtId="0" fontId="0" fillId="0" borderId="30" xfId="0" applyBorder="1"/>
    <xf numFmtId="0" fontId="0" fillId="0" borderId="31" xfId="0" applyNumberFormat="1" applyBorder="1"/>
    <xf numFmtId="0" fontId="27" fillId="4" borderId="0" xfId="0" applyFont="1" applyFill="1"/>
    <xf numFmtId="4" fontId="13" fillId="0" borderId="0" xfId="0" applyNumberFormat="1" applyFont="1"/>
    <xf numFmtId="4" fontId="29" fillId="0" borderId="0" xfId="0" applyNumberFormat="1" applyFont="1" applyAlignment="1">
      <alignment horizontal="right" vertical="center"/>
    </xf>
    <xf numFmtId="4" fontId="16" fillId="0" borderId="7" xfId="0" applyNumberFormat="1" applyFont="1" applyBorder="1" applyAlignment="1">
      <alignment horizontal="right"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4" fontId="16" fillId="0" borderId="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4" fontId="17" fillId="0" borderId="0" xfId="0" applyNumberFormat="1" applyFont="1"/>
    <xf numFmtId="4" fontId="7" fillId="0" borderId="2" xfId="0" applyNumberFormat="1" applyFont="1" applyBorder="1" applyAlignment="1">
      <alignment vertical="center" wrapText="1"/>
    </xf>
    <xf numFmtId="0" fontId="15" fillId="3" borderId="11" xfId="0" applyFont="1" applyFill="1" applyBorder="1" applyAlignment="1">
      <alignment horizontal="justify" vertical="center"/>
    </xf>
    <xf numFmtId="0" fontId="13" fillId="3" borderId="11" xfId="0" applyFont="1" applyFill="1" applyBorder="1" applyAlignment="1">
      <alignment horizontal="justify" vertical="center"/>
    </xf>
    <xf numFmtId="0" fontId="13" fillId="3" borderId="1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8" fillId="0" borderId="0" xfId="0" applyFont="1"/>
    <xf numFmtId="4" fontId="30" fillId="0" borderId="0" xfId="0" applyNumberFormat="1" applyFont="1"/>
    <xf numFmtId="0" fontId="1" fillId="0" borderId="0" xfId="4"/>
    <xf numFmtId="4" fontId="1" fillId="0" borderId="0" xfId="4" applyNumberFormat="1"/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31" fillId="0" borderId="0" xfId="0" applyFont="1" applyAlignment="1"/>
    <xf numFmtId="4" fontId="13" fillId="0" borderId="0" xfId="0" applyNumberFormat="1" applyFont="1" applyBorder="1" applyAlignment="1">
      <alignment horizontal="center" vertical="center"/>
    </xf>
    <xf numFmtId="4" fontId="31" fillId="0" borderId="0" xfId="0" applyNumberFormat="1" applyFont="1" applyAlignment="1"/>
    <xf numFmtId="4" fontId="13" fillId="0" borderId="11" xfId="0" applyNumberFormat="1" applyFont="1" applyBorder="1" applyAlignment="1">
      <alignment vertical="center"/>
    </xf>
    <xf numFmtId="0" fontId="13" fillId="0" borderId="9" xfId="0" applyNumberFormat="1" applyFont="1" applyBorder="1" applyAlignment="1">
      <alignment horizontal="left" vertical="center"/>
    </xf>
    <xf numFmtId="0" fontId="13" fillId="0" borderId="9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31" fillId="0" borderId="0" xfId="0" applyNumberFormat="1" applyFont="1" applyAlignment="1"/>
    <xf numFmtId="0" fontId="13" fillId="0" borderId="11" xfId="0" applyNumberFormat="1" applyFont="1" applyBorder="1" applyAlignment="1">
      <alignment vertical="center"/>
    </xf>
    <xf numFmtId="0" fontId="32" fillId="4" borderId="0" xfId="0" applyFont="1" applyFill="1" applyBorder="1" applyAlignment="1"/>
    <xf numFmtId="164" fontId="32" fillId="4" borderId="0" xfId="0" applyNumberFormat="1" applyFont="1" applyFill="1" applyBorder="1" applyAlignment="1"/>
    <xf numFmtId="0" fontId="32" fillId="4" borderId="0" xfId="0" applyFont="1" applyFill="1"/>
    <xf numFmtId="0" fontId="32" fillId="4" borderId="0" xfId="0" applyFont="1" applyFill="1" applyBorder="1"/>
    <xf numFmtId="0" fontId="0" fillId="0" borderId="0" xfId="0" applyNumberFormat="1" applyAlignment="1"/>
    <xf numFmtId="0" fontId="12" fillId="0" borderId="11" xfId="0" applyNumberFormat="1" applyFont="1" applyBorder="1" applyAlignment="1">
      <alignment vertical="center"/>
    </xf>
    <xf numFmtId="0" fontId="12" fillId="0" borderId="10" xfId="0" applyNumberFormat="1" applyFont="1" applyBorder="1" applyAlignment="1">
      <alignment horizontal="center" vertical="center"/>
    </xf>
    <xf numFmtId="4" fontId="16" fillId="0" borderId="9" xfId="0" applyNumberFormat="1" applyFont="1" applyBorder="1" applyAlignment="1">
      <alignment horizontal="right" vertical="center"/>
    </xf>
    <xf numFmtId="4" fontId="16" fillId="0" borderId="11" xfId="0" applyNumberFormat="1" applyFont="1" applyBorder="1" applyAlignment="1">
      <alignment horizontal="right" vertical="center"/>
    </xf>
    <xf numFmtId="4" fontId="16" fillId="0" borderId="7" xfId="0" applyNumberFormat="1" applyFont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top"/>
    </xf>
    <xf numFmtId="0" fontId="9" fillId="2" borderId="3" xfId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colors>
    <mruColors>
      <color rgb="FF8787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эк.развитие!$A$13</c:f>
              <c:strCache>
                <c:ptCount val="1"/>
                <c:pt idx="0">
                  <c:v>Численность постоянного населения 
на конец года, человек
</c:v>
                </c:pt>
              </c:strCache>
            </c:strRef>
          </c:tx>
          <c:spPr>
            <a:ln w="38100"/>
          </c:spPr>
          <c:dLbls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эк.развитие!$B$4:$F$4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эк.развитие!$B$13:$F$13</c:f>
              <c:numCache>
                <c:formatCode>#,##0.00</c:formatCode>
                <c:ptCount val="5"/>
                <c:pt idx="0" formatCode="General">
                  <c:v>44015</c:v>
                </c:pt>
                <c:pt idx="1">
                  <c:v>43661</c:v>
                </c:pt>
                <c:pt idx="2">
                  <c:v>43520</c:v>
                </c:pt>
                <c:pt idx="3">
                  <c:v>40239</c:v>
                </c:pt>
                <c:pt idx="4">
                  <c:v>39838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73888"/>
        <c:axId val="275059776"/>
      </c:lineChart>
      <c:catAx>
        <c:axId val="29437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ru-RU"/>
          </a:p>
        </c:txPr>
        <c:crossAx val="275059776"/>
        <c:crosses val="autoZero"/>
        <c:auto val="1"/>
        <c:lblAlgn val="ctr"/>
        <c:lblOffset val="100"/>
        <c:noMultiLvlLbl val="0"/>
      </c:catAx>
      <c:valAx>
        <c:axId val="27505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437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91593508360696"/>
          <c:y val="0.11450937899285185"/>
          <c:w val="0.57449798049376966"/>
          <c:h val="0.83262207736895555"/>
        </c:manualLayout>
      </c:layout>
      <c:pieChart>
        <c:varyColors val="1"/>
        <c:ser>
          <c:idx val="0"/>
          <c:order val="0"/>
          <c:tx>
            <c:strRef>
              <c:f>'Обработка0 (3)'!$B$1</c:f>
              <c:strCache>
                <c:ptCount val="1"/>
                <c:pt idx="0">
                  <c:v>2021 г.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2867629775540427"/>
                  <c:y val="0.2207861269291579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336197574774423"/>
                  <c:y val="0.100281237714750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794291046252208"/>
                  <c:y val="5.025806032793409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1800" b="1"/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252985095401446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563208964736461"/>
                  <c:y val="0.16658632932465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'Обработка0 (3)'!$A$2:$A$6</c:f>
              <c:strCache>
                <c:ptCount val="5"/>
                <c:pt idx="0">
                  <c:v>Дотации</c:v>
                </c:pt>
                <c:pt idx="1">
                  <c:v>Субсидии</c:v>
                </c:pt>
                <c:pt idx="2">
                  <c:v>Субвенции</c:v>
                </c:pt>
                <c:pt idx="3">
                  <c:v>Иные межбюджетные трансферты</c:v>
                </c:pt>
                <c:pt idx="4">
                  <c:v>Прочие безвозмездные поступления</c:v>
                </c:pt>
              </c:strCache>
            </c:strRef>
          </c:cat>
          <c:val>
            <c:numRef>
              <c:f>'Обработка0 (3)'!$B$2:$B$6</c:f>
              <c:numCache>
                <c:formatCode>#,##0.00</c:formatCode>
                <c:ptCount val="5"/>
                <c:pt idx="0">
                  <c:v>196859.83881000002</c:v>
                </c:pt>
                <c:pt idx="1">
                  <c:v>187771.43733000002</c:v>
                </c:pt>
                <c:pt idx="2">
                  <c:v>503848.94075999997</c:v>
                </c:pt>
                <c:pt idx="3">
                  <c:v>228979.73815000002</c:v>
                </c:pt>
                <c:pt idx="4">
                  <c:v>3000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41"/>
      </c:pieChart>
      <c:spPr>
        <a:noFill/>
        <a:ln>
          <a:noFill/>
        </a:ln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4718013163667196"/>
          <c:y val="1.160950028871395E-2"/>
        </c:manualLayout>
      </c:layout>
      <c:overlay val="0"/>
      <c:txPr>
        <a:bodyPr/>
        <a:lstStyle/>
        <a:p>
          <a:pPr>
            <a:defRPr sz="2400"/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'обработка2 (3)'!$B$1</c:f>
              <c:strCache>
                <c:ptCount val="1"/>
                <c:pt idx="0">
                  <c:v>НДФЛ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'обработка2 (3)'!$A$2:$A$6</c:f>
              <c:strCache>
                <c:ptCount val="5"/>
                <c:pt idx="0">
                  <c:v>2019г.</c:v>
                </c:pt>
                <c:pt idx="1">
                  <c:v>2020г.</c:v>
                </c:pt>
                <c:pt idx="2">
                  <c:v>2021 г.</c:v>
                </c:pt>
                <c:pt idx="3">
                  <c:v>2022 г.</c:v>
                </c:pt>
                <c:pt idx="4">
                  <c:v>2023 г.</c:v>
                </c:pt>
              </c:strCache>
            </c:strRef>
          </c:cat>
          <c:val>
            <c:numRef>
              <c:f>'обработка2 (3)'!$B$2:$B$6</c:f>
              <c:numCache>
                <c:formatCode>#,##0.00</c:formatCode>
                <c:ptCount val="5"/>
                <c:pt idx="0">
                  <c:v>242917.46830000001</c:v>
                </c:pt>
                <c:pt idx="1">
                  <c:v>235184.48791999999</c:v>
                </c:pt>
                <c:pt idx="2">
                  <c:v>248246.28009000001</c:v>
                </c:pt>
                <c:pt idx="3">
                  <c:v>300372.29044000001</c:v>
                </c:pt>
                <c:pt idx="4">
                  <c:v>408658.81389999995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940608"/>
        <c:axId val="295744576"/>
      </c:barChart>
      <c:catAx>
        <c:axId val="295940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744576"/>
        <c:crosses val="autoZero"/>
        <c:auto val="1"/>
        <c:lblAlgn val="ctr"/>
        <c:lblOffset val="100"/>
        <c:noMultiLvlLbl val="0"/>
      </c:catAx>
      <c:valAx>
        <c:axId val="29574457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94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2400"/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'обработка2 (4)'!$B$1</c:f>
              <c:strCache>
                <c:ptCount val="1"/>
                <c:pt idx="0">
                  <c:v>Прочие безвозмездные поступления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477644839869604E-3"/>
                  <c:y val="-5.9982418158355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'обработка2 (4)'!$A$2:$A$6</c:f>
              <c:strCache>
                <c:ptCount val="5"/>
                <c:pt idx="0">
                  <c:v>2019г.</c:v>
                </c:pt>
                <c:pt idx="1">
                  <c:v>2020г.</c:v>
                </c:pt>
                <c:pt idx="2">
                  <c:v>2021 г.</c:v>
                </c:pt>
                <c:pt idx="3">
                  <c:v>2022 г.</c:v>
                </c:pt>
                <c:pt idx="4">
                  <c:v>2023 г.</c:v>
                </c:pt>
              </c:strCache>
            </c:strRef>
          </c:cat>
          <c:val>
            <c:numRef>
              <c:f>'обработка2 (4)'!$B$2:$B$6</c:f>
              <c:numCache>
                <c:formatCode>#,##0.00</c:formatCode>
                <c:ptCount val="5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941632"/>
        <c:axId val="295746880"/>
      </c:barChart>
      <c:catAx>
        <c:axId val="295941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746880"/>
        <c:crosses val="autoZero"/>
        <c:auto val="1"/>
        <c:lblAlgn val="ctr"/>
        <c:lblOffset val="100"/>
        <c:noMultiLvlLbl val="0"/>
      </c:catAx>
      <c:valAx>
        <c:axId val="2957468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94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321905127894375E-2"/>
          <c:y val="0.27631657179883246"/>
          <c:w val="0.4641823087612264"/>
          <c:h val="0.67274116066780798"/>
        </c:manualLayout>
      </c:layout>
      <c:pieChart>
        <c:varyColors val="1"/>
        <c:ser>
          <c:idx val="0"/>
          <c:order val="0"/>
          <c:tx>
            <c:strRef>
              <c:f>'Обработка0 (4)'!$B$1</c:f>
              <c:strCache>
                <c:ptCount val="1"/>
                <c:pt idx="0">
                  <c:v>2019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0.25392928285080552"/>
                  <c:y val="-0.2813329284614423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0152545611830744"/>
                  <c:y val="-7.590286229461650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31233955249575462"/>
                  <c:y val="-0.2139499702109743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5284691039721804"/>
                  <c:y val="1.515827619219806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4399335824514673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2243126489094125E-2"/>
                  <c:y val="2.845731675502257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3291044787053393E-3"/>
                  <c:y val="-0.478259926540626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4844244653180128"/>
                  <c:y val="-0.1560606713269403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1.3917084392692396E-2"/>
                  <c:y val="-0.4294226085964697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5.4852665105649158E-2"/>
                  <c:y val="-0.186463678623128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24058737627031515"/>
                  <c:y val="-0.3705239106984464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'Обработка0 (4)'!$A$2:$A$13</c:f>
              <c:strCache>
                <c:ptCount val="12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Обслуживание государственного и муниципального долга</c:v>
                </c:pt>
                <c:pt idx="11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'Обработка0 (4)'!$B$2:$B$13</c:f>
              <c:numCache>
                <c:formatCode>#,##0.00</c:formatCode>
                <c:ptCount val="12"/>
                <c:pt idx="0">
                  <c:v>68330.890469999998</c:v>
                </c:pt>
                <c:pt idx="1">
                  <c:v>235.285</c:v>
                </c:pt>
                <c:pt idx="2">
                  <c:v>189.8</c:v>
                </c:pt>
                <c:pt idx="3">
                  <c:v>22186.300449999999</c:v>
                </c:pt>
                <c:pt idx="4">
                  <c:v>12591.384460000001</c:v>
                </c:pt>
                <c:pt idx="5">
                  <c:v>0</c:v>
                </c:pt>
                <c:pt idx="6">
                  <c:v>711375.40864000004</c:v>
                </c:pt>
                <c:pt idx="7">
                  <c:v>113507.04396</c:v>
                </c:pt>
                <c:pt idx="8">
                  <c:v>31351.279119999999</c:v>
                </c:pt>
                <c:pt idx="9">
                  <c:v>4853.5129500000003</c:v>
                </c:pt>
                <c:pt idx="10">
                  <c:v>4.7945200000000003</c:v>
                </c:pt>
                <c:pt idx="11">
                  <c:v>79365.522599999997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103"/>
      </c:pieChart>
      <c:spPr>
        <a:noFill/>
        <a:ln>
          <a:noFill/>
        </a:ln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2400"/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'обработка2 (5)'!$B$1</c:f>
              <c:strCache>
                <c:ptCount val="1"/>
                <c:pt idx="0">
                  <c:v>Общегосударственные вопросы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'обработка2 (5)'!$A$2:$A$6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'обработка2 (5)'!$B$2:$B$6</c:f>
              <c:numCache>
                <c:formatCode>#,##0.00</c:formatCode>
                <c:ptCount val="5"/>
                <c:pt idx="0">
                  <c:v>68330.890469999998</c:v>
                </c:pt>
                <c:pt idx="1">
                  <c:v>73642.443499999994</c:v>
                </c:pt>
                <c:pt idx="2">
                  <c:v>78195.79045</c:v>
                </c:pt>
                <c:pt idx="3">
                  <c:v>83557.609939999995</c:v>
                </c:pt>
                <c:pt idx="4">
                  <c:v>92666.389129999996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366592"/>
        <c:axId val="296085184"/>
      </c:barChart>
      <c:catAx>
        <c:axId val="2963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6085184"/>
        <c:crosses val="autoZero"/>
        <c:auto val="1"/>
        <c:lblAlgn val="ctr"/>
        <c:lblOffset val="100"/>
        <c:noMultiLvlLbl val="0"/>
      </c:catAx>
      <c:valAx>
        <c:axId val="29608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636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ru-RU"/>
              <a:t>Среднемесячная номинальная начисленная заработная плата, рублей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эк.развитие!$A$6</c:f>
              <c:strCache>
                <c:ptCount val="1"/>
                <c:pt idx="0">
                  <c:v>Число субъектов малого и среднего предпринимательства в расчете на 10 тыс. человек населения2), единиц
</c:v>
                </c:pt>
              </c:strCache>
            </c:strRef>
          </c:tx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эк.развитие!$B$6:$F$6</c:f>
              <c:numCache>
                <c:formatCode>#,##0.00</c:formatCode>
                <c:ptCount val="5"/>
                <c:pt idx="1">
                  <c:v>147</c:v>
                </c:pt>
                <c:pt idx="3">
                  <c:v>147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эк.развитие!$A$7</c:f>
              <c:strCache>
                <c:ptCount val="1"/>
                <c:pt idx="0">
                  <c:v>Среднемесячная номинальная начисленная заработная плата, рублей</c:v>
                </c:pt>
              </c:strCache>
            </c:strRef>
          </c:tx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эк.развитие!$B$7:$F$7</c:f>
              <c:numCache>
                <c:formatCode>#,##0.00</c:formatCode>
                <c:ptCount val="5"/>
              </c:numCache>
            </c:numRef>
          </c:val>
          <c:smooth val="0"/>
        </c:ser>
        <c:ser>
          <c:idx val="3"/>
          <c:order val="2"/>
          <c:tx>
            <c:strRef>
              <c:f>эк.развитие!$A$8</c:f>
              <c:strCache>
                <c:ptCount val="1"/>
                <c:pt idx="0">
                  <c:v>работников крупных и средних предприятий и некоммерческих организаций, рублей</c:v>
                </c:pt>
              </c:strCache>
            </c:strRef>
          </c:tx>
          <c:spPr>
            <a:ln w="38100"/>
          </c:spPr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эк.развитие!$B$8:$F$8</c:f>
              <c:numCache>
                <c:formatCode>#,##0.00</c:formatCode>
                <c:ptCount val="5"/>
                <c:pt idx="0">
                  <c:v>29046.1</c:v>
                </c:pt>
                <c:pt idx="1">
                  <c:v>31386.2</c:v>
                </c:pt>
                <c:pt idx="2">
                  <c:v>33490.9</c:v>
                </c:pt>
                <c:pt idx="3">
                  <c:v>37452.400000000001</c:v>
                </c:pt>
                <c:pt idx="4">
                  <c:v>42255.4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эк.развитие!$A$9</c:f>
              <c:strCache>
                <c:ptCount val="1"/>
                <c:pt idx="0">
                  <c:v>работников муниципальных дошкольных общеобразовательных организаций
</c:v>
                </c:pt>
              </c:strCache>
            </c:strRef>
          </c:tx>
          <c:spPr>
            <a:ln w="38100"/>
          </c:spPr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эк.развитие!$B$9:$F$9</c:f>
              <c:numCache>
                <c:formatCode>#,##0.00</c:formatCode>
                <c:ptCount val="5"/>
                <c:pt idx="0" formatCode="General">
                  <c:v>19907.099999999999</c:v>
                </c:pt>
                <c:pt idx="1">
                  <c:v>21968.2</c:v>
                </c:pt>
                <c:pt idx="2">
                  <c:v>23160.9</c:v>
                </c:pt>
                <c:pt idx="3">
                  <c:v>26868</c:v>
                </c:pt>
                <c:pt idx="4">
                  <c:v>28970.400000000001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эк.развитие!$A$10</c:f>
              <c:strCache>
                <c:ptCount val="1"/>
                <c:pt idx="0">
                  <c:v>работников муниципальных общеобразовательных учреждений</c:v>
                </c:pt>
              </c:strCache>
            </c:strRef>
          </c:tx>
          <c:spPr>
            <a:ln w="38100"/>
          </c:spPr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эк.развитие!$B$10:$F$10</c:f>
              <c:numCache>
                <c:formatCode>#,##0.00</c:formatCode>
                <c:ptCount val="5"/>
                <c:pt idx="0" formatCode="General">
                  <c:v>24088.7</c:v>
                </c:pt>
                <c:pt idx="1">
                  <c:v>25386.6</c:v>
                </c:pt>
                <c:pt idx="2">
                  <c:v>27839.3</c:v>
                </c:pt>
                <c:pt idx="3">
                  <c:v>32831.9</c:v>
                </c:pt>
                <c:pt idx="4">
                  <c:v>37470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эк.развитие!$A$11</c:f>
              <c:strCache>
                <c:ptCount val="1"/>
                <c:pt idx="0">
                  <c:v>работников муниципальных учреждений культуры и искусства
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эк.развитие!$B$11:$F$11</c:f>
              <c:numCache>
                <c:formatCode>#,##0.00</c:formatCode>
                <c:ptCount val="5"/>
                <c:pt idx="0" formatCode="General">
                  <c:v>24362.2</c:v>
                </c:pt>
                <c:pt idx="1">
                  <c:v>24641.9</c:v>
                </c:pt>
                <c:pt idx="2">
                  <c:v>25447.5</c:v>
                </c:pt>
                <c:pt idx="3">
                  <c:v>30015.1</c:v>
                </c:pt>
                <c:pt idx="4">
                  <c:v>33604.6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эк.развитие!$A$12</c:f>
              <c:strCache>
                <c:ptCount val="1"/>
                <c:pt idx="0">
                  <c:v>работников муниципальных учреждений физической культуры и спорта</c:v>
                </c:pt>
              </c:strCache>
            </c:strRef>
          </c:tx>
          <c:spPr>
            <a:ln w="38100"/>
          </c:spPr>
          <c:cat>
            <c:strRef>
              <c:f>эк.развитие!$B$4:$F$5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эк.развитие!$B$12:$F$12</c:f>
              <c:numCache>
                <c:formatCode>#,##0.00</c:formatCode>
                <c:ptCount val="5"/>
                <c:pt idx="0" formatCode="General">
                  <c:v>22356.1</c:v>
                </c:pt>
                <c:pt idx="1">
                  <c:v>23418.799999999999</c:v>
                </c:pt>
                <c:pt idx="2">
                  <c:v>29263.1</c:v>
                </c:pt>
                <c:pt idx="3">
                  <c:v>29657.3</c:v>
                </c:pt>
                <c:pt idx="4">
                  <c:v>36217.199999999997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41376"/>
        <c:axId val="275061504"/>
      </c:lineChart>
      <c:catAx>
        <c:axId val="2951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000"/>
            </a:pPr>
            <a:endParaRPr lang="ru-RU"/>
          </a:p>
        </c:txPr>
        <c:crossAx val="275061504"/>
        <c:crosses val="autoZero"/>
        <c:auto val="1"/>
        <c:lblAlgn val="ctr"/>
        <c:lblOffset val="100"/>
        <c:noMultiLvlLbl val="0"/>
      </c:catAx>
      <c:valAx>
        <c:axId val="275061504"/>
        <c:scaling>
          <c:orientation val="minMax"/>
          <c:min val="19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1413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эк.развитие!$A$21</c:f>
              <c:strCache>
                <c:ptCount val="1"/>
                <c:pt idx="0">
                  <c:v>Уровень зарегестрированной безработицы,%</c:v>
                </c:pt>
              </c:strCache>
            </c:strRef>
          </c:tx>
          <c:spPr>
            <a:ln w="38100"/>
          </c:spPr>
          <c:marker>
            <c:symbol val="diamond"/>
            <c:size val="10"/>
          </c:marker>
          <c:dLbls>
            <c:dLbl>
              <c:idx val="0"/>
              <c:layout>
                <c:manualLayout>
                  <c:x val="-2.5192080149455891E-2"/>
                  <c:y val="-4.727971190921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2544603128481232E-3"/>
                  <c:y val="-3.7326088349381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21568266674112E-2"/>
                  <c:y val="-5.4744929579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130369477041015E-2"/>
                  <c:y val="-5.2256719626605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эк.развитие!$B$4:$F$4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эк.развитие!$B$21:$F$21</c:f>
              <c:numCache>
                <c:formatCode>General</c:formatCode>
                <c:ptCount val="5"/>
                <c:pt idx="0">
                  <c:v>1.7</c:v>
                </c:pt>
                <c:pt idx="1">
                  <c:v>3.4</c:v>
                </c:pt>
                <c:pt idx="2">
                  <c:v>1.6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41888"/>
        <c:axId val="295453824"/>
      </c:lineChart>
      <c:catAx>
        <c:axId val="29514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ru-RU"/>
          </a:p>
        </c:txPr>
        <c:crossAx val="295453824"/>
        <c:crosses val="autoZero"/>
        <c:auto val="1"/>
        <c:lblAlgn val="ctr"/>
        <c:lblOffset val="100"/>
        <c:noMultiLvlLbl val="0"/>
      </c:catAx>
      <c:valAx>
        <c:axId val="29545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14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эк.развитие!$A$19</c:f>
              <c:strCache>
                <c:ptCount val="1"/>
                <c:pt idx="0">
                  <c:v>Объем инвестиций в основной капитал (за исключением бюджетных средств) в расчете на 1 человека, рублей
</c:v>
                </c:pt>
              </c:strCache>
            </c:strRef>
          </c:tx>
          <c:spPr>
            <a:ln w="38100"/>
          </c:spPr>
          <c:dLbls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эк.развитие!$B$4:$F$4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эк.развитие!$B$19:$F$19</c:f>
              <c:numCache>
                <c:formatCode>#,##0.00</c:formatCode>
                <c:ptCount val="5"/>
                <c:pt idx="0" formatCode="General">
                  <c:v>7747</c:v>
                </c:pt>
                <c:pt idx="1">
                  <c:v>4368.2</c:v>
                </c:pt>
                <c:pt idx="2">
                  <c:v>12313.7</c:v>
                </c:pt>
                <c:pt idx="3">
                  <c:v>5545.9</c:v>
                </c:pt>
                <c:pt idx="4">
                  <c:v>5531.9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42400"/>
        <c:axId val="295455552"/>
      </c:lineChart>
      <c:catAx>
        <c:axId val="2951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ru-RU"/>
          </a:p>
        </c:txPr>
        <c:crossAx val="295455552"/>
        <c:crosses val="autoZero"/>
        <c:auto val="1"/>
        <c:lblAlgn val="ctr"/>
        <c:lblOffset val="100"/>
        <c:noMultiLvlLbl val="0"/>
      </c:catAx>
      <c:valAx>
        <c:axId val="29545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14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T/>
              <a:bevelB prst="angle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/>
                <a:bevelB prst="angle"/>
              </a:sp3d>
            </c:spPr>
          </c:dPt>
          <c:dLbls>
            <c:dLbl>
              <c:idx val="0"/>
              <c:layout>
                <c:manualLayout>
                  <c:x val="1.9004425487238355E-3"/>
                  <c:y val="-0.41786387838309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936417695955506E-16"/>
                  <c:y val="-0.418852434850175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([1]дашборд!$B$3,[1]дашборд!$B$5)</c:f>
              <c:strCache>
                <c:ptCount val="2"/>
                <c:pt idx="0">
                  <c:v>ДОХОДЫ</c:v>
                </c:pt>
                <c:pt idx="1">
                  <c:v>РАСХОДЫ</c:v>
                </c:pt>
              </c:strCache>
            </c:strRef>
          </c:cat>
          <c:val>
            <c:numRef>
              <c:f>(ДАШБОРД!$E$111,ДАШБОРД!$E$113)</c:f>
              <c:numCache>
                <c:formatCode>#,##0.0</c:formatCode>
                <c:ptCount val="2"/>
                <c:pt idx="0">
                  <c:v>1476.1</c:v>
                </c:pt>
                <c:pt idx="1">
                  <c:v>1462.2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142912"/>
        <c:axId val="295457280"/>
      </c:barChart>
      <c:catAx>
        <c:axId val="29514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457280"/>
        <c:crosses val="autoZero"/>
        <c:auto val="1"/>
        <c:lblAlgn val="ctr"/>
        <c:lblOffset val="100"/>
        <c:noMultiLvlLbl val="0"/>
      </c:catAx>
      <c:valAx>
        <c:axId val="295457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14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обработка2!$B$1</c:f>
              <c:strCache>
                <c:ptCount val="1"/>
                <c:pt idx="0">
                  <c:v>Расходы (млн.руб)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84159807876671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51549667042741E-3"/>
                  <c:y val="-0.30808667277642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628874167607616E-3"/>
                  <c:y val="-0.378240138992602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194366852545338E-16"/>
                  <c:y val="-0.375853560896277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6628874167608225E-3"/>
                  <c:y val="-0.401922463166693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обработка2!$A$2:$A$6</c:f>
              <c:strCache>
                <c:ptCount val="5"/>
                <c:pt idx="0">
                  <c:v>2019г.</c:v>
                </c:pt>
                <c:pt idx="1">
                  <c:v>2020г.</c:v>
                </c:pt>
                <c:pt idx="2">
                  <c:v>2021 г.</c:v>
                </c:pt>
                <c:pt idx="3">
                  <c:v>2022 г.</c:v>
                </c:pt>
                <c:pt idx="4">
                  <c:v>2023 г.</c:v>
                </c:pt>
              </c:strCache>
            </c:strRef>
          </c:cat>
          <c:val>
            <c:numRef>
              <c:f>обработка2!$B$2:$B$6</c:f>
              <c:numCache>
                <c:formatCode>#,##0.00</c:formatCode>
                <c:ptCount val="5"/>
                <c:pt idx="0">
                  <c:v>1043.9912221699999</c:v>
                </c:pt>
                <c:pt idx="1">
                  <c:v>1170.7778912899998</c:v>
                </c:pt>
                <c:pt idx="2">
                  <c:v>1414.01663704</c:v>
                </c:pt>
                <c:pt idx="3">
                  <c:v>1462.23313717</c:v>
                </c:pt>
                <c:pt idx="4">
                  <c:v>1579.75374719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144960"/>
        <c:axId val="295459008"/>
      </c:barChart>
      <c:catAx>
        <c:axId val="29514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459008"/>
        <c:crosses val="autoZero"/>
        <c:auto val="1"/>
        <c:lblAlgn val="ctr"/>
        <c:lblOffset val="100"/>
        <c:noMultiLvlLbl val="0"/>
      </c:catAx>
      <c:valAx>
        <c:axId val="2954590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14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13"/>
          <c:dLbls>
            <c:dLbl>
              <c:idx val="0"/>
              <c:layout>
                <c:manualLayout>
                  <c:x val="0.19146143443043209"/>
                  <c:y val="-0.1280187693413930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336197574774423"/>
                  <c:y val="0.100281237714750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060588842249859"/>
                  <c:y val="7.915220190043077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Обработка0!$A$2:$A$4</c:f>
              <c:strCache>
                <c:ptCount val="3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</c:v>
                </c:pt>
              </c:strCache>
            </c:strRef>
          </c:cat>
          <c:val>
            <c:numRef>
              <c:f>Обработка0!$B$2:$B$4</c:f>
              <c:numCache>
                <c:formatCode>#,##0.00</c:formatCode>
                <c:ptCount val="3"/>
                <c:pt idx="0">
                  <c:v>258946.45223999998</c:v>
                </c:pt>
                <c:pt idx="1">
                  <c:v>9902.9134300000023</c:v>
                </c:pt>
                <c:pt idx="2">
                  <c:v>911627.04665000003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ln>
          <a:noFill/>
        </a:ln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2800"/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'обработка2 (2)'!$B$1</c:f>
              <c:strCache>
                <c:ptCount val="1"/>
                <c:pt idx="0">
                  <c:v>Неналоговые доходы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20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'обработка2 (2)'!$A$2:$A$6</c:f>
              <c:strCache>
                <c:ptCount val="5"/>
                <c:pt idx="0">
                  <c:v>2019г.</c:v>
                </c:pt>
                <c:pt idx="1">
                  <c:v>2020г.</c:v>
                </c:pt>
                <c:pt idx="2">
                  <c:v>2021 г.</c:v>
                </c:pt>
                <c:pt idx="3">
                  <c:v>2022 г.</c:v>
                </c:pt>
                <c:pt idx="4">
                  <c:v>2023 г.</c:v>
                </c:pt>
              </c:strCache>
            </c:strRef>
          </c:cat>
          <c:val>
            <c:numRef>
              <c:f>'обработка2 (2)'!$B$2:$B$6</c:f>
              <c:numCache>
                <c:formatCode>#,##0.00</c:formatCode>
                <c:ptCount val="5"/>
                <c:pt idx="0">
                  <c:v>10510.779909999999</c:v>
                </c:pt>
                <c:pt idx="1">
                  <c:v>9902.9134300000023</c:v>
                </c:pt>
                <c:pt idx="2">
                  <c:v>14090.727399999998</c:v>
                </c:pt>
                <c:pt idx="3">
                  <c:v>12635.353889999999</c:v>
                </c:pt>
                <c:pt idx="4">
                  <c:v>15040.603280000001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5695872"/>
        <c:axId val="295740544"/>
      </c:barChart>
      <c:catAx>
        <c:axId val="295695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740544"/>
        <c:crosses val="autoZero"/>
        <c:auto val="1"/>
        <c:lblAlgn val="ctr"/>
        <c:lblOffset val="100"/>
        <c:noMultiLvlLbl val="0"/>
      </c:catAx>
      <c:valAx>
        <c:axId val="29574054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2956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  <c:txPr>
        <a:bodyPr/>
        <a:lstStyle/>
        <a:p>
          <a:pPr>
            <a:defRPr sz="24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2.3996679538812017E-3"/>
          <c:y val="0.13384752265725389"/>
          <c:w val="0.53542158439910825"/>
          <c:h val="0.78811888066067326"/>
        </c:manualLayout>
      </c:layout>
      <c:pieChart>
        <c:varyColors val="1"/>
        <c:ser>
          <c:idx val="0"/>
          <c:order val="0"/>
          <c:tx>
            <c:strRef>
              <c:f>'Обработка0 (2)'!$B$1</c:f>
              <c:strCache>
                <c:ptCount val="1"/>
                <c:pt idx="0">
                  <c:v>2021 г.</c:v>
                </c:pt>
              </c:strCache>
            </c:strRef>
          </c:tx>
          <c:dLbls>
            <c:dLbl>
              <c:idx val="0"/>
              <c:layout>
                <c:manualLayout>
                  <c:x val="6.5406202123594853E-2"/>
                  <c:y val="4.33553181601423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7760811386181257E-2"/>
                  <c:y val="-0.206806519367720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4517743817516518E-2"/>
                  <c:y val="-0.281580159174109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0394008001915683E-2"/>
                  <c:y val="-0.240378023343432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6410515920366645"/>
                  <c:y val="-0.37330609043001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8345407925004412"/>
                  <c:y val="0.106249143034646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4129512412366988"/>
                  <c:y val="-0.14823908028961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8.3138581854767746E-2"/>
                  <c:y val="0.23299689733039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3478255224594829"/>
                  <c:y val="0.2630237499226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800" b="1"/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'Обработка0 (2)'!$A$2:$A$10</c:f>
              <c:strCache>
                <c:ptCount val="9"/>
                <c:pt idx="0">
                  <c:v>НДФЛ</c:v>
                </c:pt>
                <c:pt idx="1">
                  <c:v>Акцизы</c:v>
                </c:pt>
                <c:pt idx="2">
                  <c:v>Налоги на совокупный доход</c:v>
                </c:pt>
                <c:pt idx="3">
                  <c:v>Государственная пошлина</c:v>
                </c:pt>
                <c:pt idx="4">
                  <c:v>Доходы от использования имущества</c:v>
                </c:pt>
                <c:pt idx="5">
                  <c:v>Платежи при пользовании природными ресурсами</c:v>
                </c:pt>
                <c:pt idx="6">
                  <c:v>Доходы от оказания платных услуг (работ) и компенсации затрат государства</c:v>
                </c:pt>
                <c:pt idx="7">
                  <c:v>Доходы от продажи материальных и нематериальных активов</c:v>
                </c:pt>
                <c:pt idx="8">
                  <c:v>Штрафы, санкции, возмещениеущерба</c:v>
                </c:pt>
              </c:strCache>
            </c:strRef>
          </c:cat>
          <c:val>
            <c:numRef>
              <c:f>'Обработка0 (2)'!$B$2:$B$10</c:f>
              <c:numCache>
                <c:formatCode>#,##0.00</c:formatCode>
                <c:ptCount val="9"/>
                <c:pt idx="0">
                  <c:v>248246.28009000001</c:v>
                </c:pt>
                <c:pt idx="1">
                  <c:v>3229.3933900000002</c:v>
                </c:pt>
                <c:pt idx="2">
                  <c:v>17106.529340000001</c:v>
                </c:pt>
                <c:pt idx="3">
                  <c:v>4131.43192</c:v>
                </c:pt>
                <c:pt idx="4">
                  <c:v>5961.7013099999995</c:v>
                </c:pt>
                <c:pt idx="5">
                  <c:v>54.063360000000003</c:v>
                </c:pt>
                <c:pt idx="6">
                  <c:v>1020.01987</c:v>
                </c:pt>
                <c:pt idx="7">
                  <c:v>2391.84825</c:v>
                </c:pt>
                <c:pt idx="8">
                  <c:v>4678.5737900000004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" dropStyle="combo" dx="16" fmlaLink="'Диаграмма 1'!$A$12" fmlaRange="'Диаграмма 1'!$A$14:$A$18" sel="4" val="0"/>
</file>

<file path=xl/ctrlProps/ctrlProp10.xml><?xml version="1.0" encoding="utf-8"?>
<formControlPr xmlns="http://schemas.microsoft.com/office/spreadsheetml/2009/9/main" objectType="Drop" dropLines="12" dropStyle="combo" dx="16" fmlaLink="'обработка2 (5)'!$A$1" fmlaRange="расх!$A$3:$A$14" val="0"/>
</file>

<file path=xl/ctrlProps/ctrlProp2.xml><?xml version="1.0" encoding="utf-8"?>
<formControlPr xmlns="http://schemas.microsoft.com/office/spreadsheetml/2009/9/main" objectType="Drop" dropLines="2" dropStyle="combo" dx="16" fmlaLink="обработка2!$A$1" fmlaRange="'Структура дох'!$A$35:$A$36" val="0"/>
</file>

<file path=xl/ctrlProps/ctrlProp3.xml><?xml version="1.0" encoding="utf-8"?>
<formControlPr xmlns="http://schemas.microsoft.com/office/spreadsheetml/2009/9/main" objectType="Drop" dropLines="5" dropStyle="combo" dx="16" fmlaLink="Обработка0!$A$1" fmlaRange="'Структура дох'!$A$39:$A$43" sel="2" val="0"/>
</file>

<file path=xl/ctrlProps/ctrlProp4.xml><?xml version="1.0" encoding="utf-8"?>
<formControlPr xmlns="http://schemas.microsoft.com/office/spreadsheetml/2009/9/main" objectType="Drop" dropLines="3" dropStyle="combo" dx="16" fmlaLink="'обработка2 (2)'!$A$1" fmlaRange="'Структура дох'!$A$9:$A$11" sel="2" val="0"/>
</file>

<file path=xl/ctrlProps/ctrlProp5.xml><?xml version="1.0" encoding="utf-8"?>
<formControlPr xmlns="http://schemas.microsoft.com/office/spreadsheetml/2009/9/main" objectType="Drop" dropLines="5" dropStyle="combo" dx="16" fmlaLink="'Обработка0 (2)'!$A$1" fmlaRange="'стр дох'!$A$25:$A$29" sel="3" val="0"/>
</file>

<file path=xl/ctrlProps/ctrlProp6.xml><?xml version="1.0" encoding="utf-8"?>
<formControlPr xmlns="http://schemas.microsoft.com/office/spreadsheetml/2009/9/main" objectType="Drop" dropLines="9" dropStyle="combo" dx="16" fmlaLink="'обработка2 (3)'!$A$1" fmlaRange="'стр дох'!$A$33:$A$41" val="0"/>
</file>

<file path=xl/ctrlProps/ctrlProp7.xml><?xml version="1.0" encoding="utf-8"?>
<formControlPr xmlns="http://schemas.microsoft.com/office/spreadsheetml/2009/9/main" objectType="Drop" dropLines="5" dropStyle="combo" dx="16" fmlaLink="'Обработка0 (3)'!$A$1" fmlaRange="'Структура дох'!$A$39:$A$43" sel="3" val="0"/>
</file>

<file path=xl/ctrlProps/ctrlProp8.xml><?xml version="1.0" encoding="utf-8"?>
<formControlPr xmlns="http://schemas.microsoft.com/office/spreadsheetml/2009/9/main" objectType="Drop" dropLines="5" dropStyle="combo" dx="16" fmlaLink="'обработка2 (4)'!$A$1" fmlaRange="'Обработка0 (3)'!$A$2:$A$6" sel="5" val="0"/>
</file>

<file path=xl/ctrlProps/ctrlProp9.xml><?xml version="1.0" encoding="utf-8"?>
<formControlPr xmlns="http://schemas.microsoft.com/office/spreadsheetml/2009/9/main" objectType="Drop" dropLines="5" dropStyle="combo" dx="16" fmlaLink="'Обработка0 (4)'!$A$1" fmlaRange="расх!$A$19:$A$2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502227</xdr:colOff>
      <xdr:row>104</xdr:row>
      <xdr:rowOff>51955</xdr:rowOff>
    </xdr:from>
    <xdr:to>
      <xdr:col>39</xdr:col>
      <xdr:colOff>294409</xdr:colOff>
      <xdr:row>129</xdr:row>
      <xdr:rowOff>121227</xdr:rowOff>
    </xdr:to>
    <xdr:sp macro="" textlink="">
      <xdr:nvSpPr>
        <xdr:cNvPr id="44" name="Прямоугольник с одним скругленным углом 43"/>
        <xdr:cNvSpPr/>
      </xdr:nvSpPr>
      <xdr:spPr>
        <a:xfrm>
          <a:off x="5611091" y="15863455"/>
          <a:ext cx="19188545" cy="8174181"/>
        </a:xfrm>
        <a:prstGeom prst="round1Rect">
          <a:avLst>
            <a:gd name="adj" fmla="val 7733"/>
          </a:avLst>
        </a:prstGeom>
        <a:solidFill>
          <a:srgbClr val="7030A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69273</xdr:colOff>
      <xdr:row>271</xdr:row>
      <xdr:rowOff>86591</xdr:rowOff>
    </xdr:from>
    <xdr:to>
      <xdr:col>39</xdr:col>
      <xdr:colOff>380999</xdr:colOff>
      <xdr:row>324</xdr:row>
      <xdr:rowOff>121227</xdr:rowOff>
    </xdr:to>
    <xdr:sp macro="" textlink="">
      <xdr:nvSpPr>
        <xdr:cNvPr id="50" name="Прямоугольник с одним скругленным углом 49"/>
        <xdr:cNvSpPr/>
      </xdr:nvSpPr>
      <xdr:spPr>
        <a:xfrm>
          <a:off x="69273" y="55054500"/>
          <a:ext cx="24816953" cy="10131136"/>
        </a:xfrm>
        <a:prstGeom prst="round1Rect">
          <a:avLst>
            <a:gd name="adj" fmla="val 4162"/>
          </a:avLst>
        </a:prstGeom>
        <a:solidFill>
          <a:srgbClr val="92D05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121227</xdr:colOff>
      <xdr:row>129</xdr:row>
      <xdr:rowOff>121227</xdr:rowOff>
    </xdr:from>
    <xdr:to>
      <xdr:col>39</xdr:col>
      <xdr:colOff>363682</xdr:colOff>
      <xdr:row>270</xdr:row>
      <xdr:rowOff>103909</xdr:rowOff>
    </xdr:to>
    <xdr:sp macro="" textlink="">
      <xdr:nvSpPr>
        <xdr:cNvPr id="39" name="Прямоугольник с одним скругленным углом 38"/>
        <xdr:cNvSpPr/>
      </xdr:nvSpPr>
      <xdr:spPr>
        <a:xfrm>
          <a:off x="121227" y="28038136"/>
          <a:ext cx="24747682" cy="26843182"/>
        </a:xfrm>
        <a:prstGeom prst="round1Rect">
          <a:avLst>
            <a:gd name="adj" fmla="val 4162"/>
          </a:avLst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311727</xdr:colOff>
      <xdr:row>34</xdr:row>
      <xdr:rowOff>173181</xdr:rowOff>
    </xdr:from>
    <xdr:to>
      <xdr:col>39</xdr:col>
      <xdr:colOff>173182</xdr:colOff>
      <xdr:row>99</xdr:row>
      <xdr:rowOff>34636</xdr:rowOff>
    </xdr:to>
    <xdr:sp macro="" textlink="">
      <xdr:nvSpPr>
        <xdr:cNvPr id="6" name="Прямоугольник с одним скругленным углом 5"/>
        <xdr:cNvSpPr/>
      </xdr:nvSpPr>
      <xdr:spPr>
        <a:xfrm>
          <a:off x="311727" y="2649681"/>
          <a:ext cx="24366682" cy="12243955"/>
        </a:xfrm>
        <a:prstGeom prst="round1Rect">
          <a:avLst>
            <a:gd name="adj" fmla="val 7733"/>
          </a:avLst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277091</xdr:colOff>
      <xdr:row>1</xdr:row>
      <xdr:rowOff>0</xdr:rowOff>
    </xdr:from>
    <xdr:to>
      <xdr:col>39</xdr:col>
      <xdr:colOff>51955</xdr:colOff>
      <xdr:row>13</xdr:row>
      <xdr:rowOff>0</xdr:rowOff>
    </xdr:to>
    <xdr:sp macro="" textlink="">
      <xdr:nvSpPr>
        <xdr:cNvPr id="2" name="Прямоугольник с двумя усеченными противолежащими углами 2"/>
        <xdr:cNvSpPr/>
      </xdr:nvSpPr>
      <xdr:spPr>
        <a:xfrm>
          <a:off x="277091" y="190500"/>
          <a:ext cx="24280091" cy="2286000"/>
        </a:xfrm>
        <a:prstGeom prst="snip2DiagRect">
          <a:avLst/>
        </a:prstGeom>
        <a:solidFill>
          <a:schemeClr val="bg1">
            <a:alpha val="85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4200" b="1" i="1">
              <a:solidFill>
                <a:schemeClr val="tx2"/>
              </a:solidFill>
              <a:effectLst/>
              <a:latin typeface="Arial Black" pitchFamily="34" charset="0"/>
              <a:ea typeface="+mn-ea"/>
              <a:cs typeface="Times New Roman" panose="02020603050405020304" pitchFamily="18" charset="0"/>
            </a:rPr>
            <a:t>Информационная панель </a:t>
          </a:r>
          <a:r>
            <a:rPr lang="ru-RU" sz="4200" b="1" i="1" baseline="0">
              <a:solidFill>
                <a:schemeClr val="tx2"/>
              </a:solidFill>
              <a:effectLst/>
              <a:latin typeface="Arial Black" pitchFamily="34" charset="0"/>
              <a:ea typeface="+mn-ea"/>
              <a:cs typeface="Times New Roman" panose="02020603050405020304" pitchFamily="18" charset="0"/>
            </a:rPr>
            <a:t>(дашборд) по бюджету для граждан </a:t>
          </a:r>
          <a:r>
            <a:rPr lang="en-US" sz="4200" b="1" i="1" baseline="0">
              <a:solidFill>
                <a:schemeClr val="tx2"/>
              </a:solidFill>
              <a:effectLst/>
              <a:latin typeface="Arial Black" pitchFamily="34" charset="0"/>
              <a:ea typeface="+mn-ea"/>
              <a:cs typeface="Times New Roman" panose="02020603050405020304" pitchFamily="18" charset="0"/>
            </a:rPr>
            <a:t>«</a:t>
          </a:r>
          <a:r>
            <a:rPr lang="ru-RU" sz="4200" b="1" i="1" baseline="0">
              <a:solidFill>
                <a:schemeClr val="tx2"/>
              </a:solidFill>
              <a:effectLst/>
              <a:latin typeface="Arial Black" pitchFamily="34" charset="0"/>
              <a:ea typeface="+mn-ea"/>
              <a:cs typeface="Times New Roman" panose="02020603050405020304" pitchFamily="18" charset="0"/>
            </a:rPr>
            <a:t>Бюджет  Тарского муниципального района Омской области за  2019-2023 годы"</a:t>
          </a:r>
          <a:endParaRPr lang="ru-RU" sz="4200" b="1" i="1">
            <a:solidFill>
              <a:schemeClr val="tx2"/>
            </a:solidFill>
            <a:latin typeface="Arial Black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277091</xdr:colOff>
      <xdr:row>99</xdr:row>
      <xdr:rowOff>86591</xdr:rowOff>
    </xdr:from>
    <xdr:to>
      <xdr:col>39</xdr:col>
      <xdr:colOff>173182</xdr:colOff>
      <xdr:row>104</xdr:row>
      <xdr:rowOff>41326</xdr:rowOff>
    </xdr:to>
    <xdr:sp macro="" textlink="">
      <xdr:nvSpPr>
        <xdr:cNvPr id="10" name="Rectangle 2"/>
        <xdr:cNvSpPr txBox="1">
          <a:spLocks noChangeArrowheads="1"/>
        </xdr:cNvSpPr>
      </xdr:nvSpPr>
      <xdr:spPr>
        <a:xfrm>
          <a:off x="277091" y="14945591"/>
          <a:ext cx="24401318" cy="907235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54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ОСНОВНЫЕ  параметры  бюДЖЕТА</a:t>
          </a:r>
        </a:p>
      </xdr:txBody>
    </xdr:sp>
    <xdr:clientData/>
  </xdr:twoCellAnchor>
  <xdr:twoCellAnchor>
    <xdr:from>
      <xdr:col>0</xdr:col>
      <xdr:colOff>536864</xdr:colOff>
      <xdr:row>37</xdr:row>
      <xdr:rowOff>86591</xdr:rowOff>
    </xdr:from>
    <xdr:to>
      <xdr:col>37</xdr:col>
      <xdr:colOff>342654</xdr:colOff>
      <xdr:row>41</xdr:row>
      <xdr:rowOff>186981</xdr:rowOff>
    </xdr:to>
    <xdr:sp macro="" textlink="">
      <xdr:nvSpPr>
        <xdr:cNvPr id="12" name="Rectangle 2"/>
        <xdr:cNvSpPr txBox="1">
          <a:spLocks noChangeArrowheads="1"/>
        </xdr:cNvSpPr>
      </xdr:nvSpPr>
      <xdr:spPr>
        <a:xfrm>
          <a:off x="536864" y="2753591"/>
          <a:ext cx="23098745" cy="862390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54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Показатели развития Тарского района</a:t>
          </a:r>
        </a:p>
      </xdr:txBody>
    </xdr:sp>
    <xdr:clientData/>
  </xdr:twoCellAnchor>
  <xdr:twoCellAnchor>
    <xdr:from>
      <xdr:col>0</xdr:col>
      <xdr:colOff>554180</xdr:colOff>
      <xdr:row>42</xdr:row>
      <xdr:rowOff>39830</xdr:rowOff>
    </xdr:from>
    <xdr:to>
      <xdr:col>17</xdr:col>
      <xdr:colOff>476250</xdr:colOff>
      <xdr:row>68</xdr:row>
      <xdr:rowOff>190499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40821</xdr:colOff>
      <xdr:row>42</xdr:row>
      <xdr:rowOff>112568</xdr:rowOff>
    </xdr:from>
    <xdr:to>
      <xdr:col>37</xdr:col>
      <xdr:colOff>149678</xdr:colOff>
      <xdr:row>69</xdr:row>
      <xdr:rowOff>68036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108857</xdr:colOff>
      <xdr:row>71</xdr:row>
      <xdr:rowOff>40822</xdr:rowOff>
    </xdr:from>
    <xdr:to>
      <xdr:col>37</xdr:col>
      <xdr:colOff>176893</xdr:colOff>
      <xdr:row>98</xdr:row>
      <xdr:rowOff>991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456457</xdr:colOff>
      <xdr:row>71</xdr:row>
      <xdr:rowOff>0</xdr:rowOff>
    </xdr:from>
    <xdr:to>
      <xdr:col>17</xdr:col>
      <xdr:colOff>361207</xdr:colOff>
      <xdr:row>97</xdr:row>
      <xdr:rowOff>150669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106</xdr:row>
          <xdr:rowOff>38100</xdr:rowOff>
        </xdr:from>
        <xdr:to>
          <xdr:col>7</xdr:col>
          <xdr:colOff>171450</xdr:colOff>
          <xdr:row>109</xdr:row>
          <xdr:rowOff>295275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8</xdr:col>
      <xdr:colOff>71437</xdr:colOff>
      <xdr:row>106</xdr:row>
      <xdr:rowOff>0</xdr:rowOff>
    </xdr:from>
    <xdr:to>
      <xdr:col>19</xdr:col>
      <xdr:colOff>86591</xdr:colOff>
      <xdr:row>128</xdr:row>
      <xdr:rowOff>103909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536864</xdr:colOff>
      <xdr:row>132</xdr:row>
      <xdr:rowOff>17318</xdr:rowOff>
    </xdr:from>
    <xdr:to>
      <xdr:col>38</xdr:col>
      <xdr:colOff>415636</xdr:colOff>
      <xdr:row>136</xdr:row>
      <xdr:rowOff>120183</xdr:rowOff>
    </xdr:to>
    <xdr:sp macro="" textlink="">
      <xdr:nvSpPr>
        <xdr:cNvPr id="17" name="Rectangle 2"/>
        <xdr:cNvSpPr txBox="1">
          <a:spLocks noChangeArrowheads="1"/>
        </xdr:cNvSpPr>
      </xdr:nvSpPr>
      <xdr:spPr>
        <a:xfrm>
          <a:off x="536864" y="23847136"/>
          <a:ext cx="23777863" cy="864865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54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Доходы бюджета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37</xdr:col>
      <xdr:colOff>411926</xdr:colOff>
      <xdr:row>18</xdr:row>
      <xdr:rowOff>65754</xdr:rowOff>
    </xdr:to>
    <xdr:sp macro="" textlink="">
      <xdr:nvSpPr>
        <xdr:cNvPr id="18" name="Rectangle 2"/>
        <xdr:cNvSpPr txBox="1">
          <a:spLocks noChangeArrowheads="1"/>
        </xdr:cNvSpPr>
      </xdr:nvSpPr>
      <xdr:spPr>
        <a:xfrm>
          <a:off x="606136" y="2857500"/>
          <a:ext cx="23098745" cy="637254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32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Показатели развития Тарского района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295275</xdr:colOff>
          <xdr:row>107</xdr:row>
          <xdr:rowOff>38100</xdr:rowOff>
        </xdr:from>
        <xdr:to>
          <xdr:col>30</xdr:col>
          <xdr:colOff>428625</xdr:colOff>
          <xdr:row>110</xdr:row>
          <xdr:rowOff>123825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21</xdr:col>
      <xdr:colOff>294409</xdr:colOff>
      <xdr:row>111</xdr:row>
      <xdr:rowOff>173182</xdr:rowOff>
    </xdr:from>
    <xdr:to>
      <xdr:col>37</xdr:col>
      <xdr:colOff>554181</xdr:colOff>
      <xdr:row>128</xdr:row>
      <xdr:rowOff>51953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552450</xdr:colOff>
          <xdr:row>137</xdr:row>
          <xdr:rowOff>57150</xdr:rowOff>
        </xdr:from>
        <xdr:to>
          <xdr:col>4</xdr:col>
          <xdr:colOff>447675</xdr:colOff>
          <xdr:row>142</xdr:row>
          <xdr:rowOff>142875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0</xdr:col>
      <xdr:colOff>554182</xdr:colOff>
      <xdr:row>143</xdr:row>
      <xdr:rowOff>126422</xdr:rowOff>
    </xdr:from>
    <xdr:to>
      <xdr:col>16</xdr:col>
      <xdr:colOff>138545</xdr:colOff>
      <xdr:row>182</xdr:row>
      <xdr:rowOff>34635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137</xdr:row>
          <xdr:rowOff>76200</xdr:rowOff>
        </xdr:from>
        <xdr:to>
          <xdr:col>26</xdr:col>
          <xdr:colOff>342900</xdr:colOff>
          <xdr:row>142</xdr:row>
          <xdr:rowOff>161925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17</xdr:col>
      <xdr:colOff>242455</xdr:colOff>
      <xdr:row>143</xdr:row>
      <xdr:rowOff>155864</xdr:rowOff>
    </xdr:from>
    <xdr:to>
      <xdr:col>38</xdr:col>
      <xdr:colOff>554182</xdr:colOff>
      <xdr:row>181</xdr:row>
      <xdr:rowOff>138545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623454</xdr:colOff>
      <xdr:row>137</xdr:row>
      <xdr:rowOff>138546</xdr:rowOff>
    </xdr:from>
    <xdr:to>
      <xdr:col>15</xdr:col>
      <xdr:colOff>69272</xdr:colOff>
      <xdr:row>142</xdr:row>
      <xdr:rowOff>86591</xdr:rowOff>
    </xdr:to>
    <xdr:sp macro="" textlink="">
      <xdr:nvSpPr>
        <xdr:cNvPr id="22" name="Rectangle 2"/>
        <xdr:cNvSpPr txBox="1">
          <a:spLocks noChangeArrowheads="1"/>
        </xdr:cNvSpPr>
      </xdr:nvSpPr>
      <xdr:spPr>
        <a:xfrm>
          <a:off x="3169227" y="29579455"/>
          <a:ext cx="6858000" cy="900545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32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структура</a:t>
          </a:r>
        </a:p>
      </xdr:txBody>
    </xdr:sp>
    <xdr:clientData/>
  </xdr:twoCellAnchor>
  <xdr:twoCellAnchor>
    <xdr:from>
      <xdr:col>26</xdr:col>
      <xdr:colOff>554181</xdr:colOff>
      <xdr:row>137</xdr:row>
      <xdr:rowOff>138546</xdr:rowOff>
    </xdr:from>
    <xdr:to>
      <xdr:col>38</xdr:col>
      <xdr:colOff>34635</xdr:colOff>
      <xdr:row>143</xdr:row>
      <xdr:rowOff>34636</xdr:rowOff>
    </xdr:to>
    <xdr:sp macro="" textlink="">
      <xdr:nvSpPr>
        <xdr:cNvPr id="23" name="Rectangle 2"/>
        <xdr:cNvSpPr txBox="1">
          <a:spLocks noChangeArrowheads="1"/>
        </xdr:cNvSpPr>
      </xdr:nvSpPr>
      <xdr:spPr>
        <a:xfrm>
          <a:off x="17179636" y="29579455"/>
          <a:ext cx="6754090" cy="1039090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32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динамика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183</xdr:row>
          <xdr:rowOff>57150</xdr:rowOff>
        </xdr:from>
        <xdr:to>
          <xdr:col>4</xdr:col>
          <xdr:colOff>485775</xdr:colOff>
          <xdr:row>188</xdr:row>
          <xdr:rowOff>142875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183</xdr:row>
          <xdr:rowOff>38100</xdr:rowOff>
        </xdr:from>
        <xdr:to>
          <xdr:col>26</xdr:col>
          <xdr:colOff>323850</xdr:colOff>
          <xdr:row>188</xdr:row>
          <xdr:rowOff>123825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0</xdr:col>
      <xdr:colOff>476249</xdr:colOff>
      <xdr:row>189</xdr:row>
      <xdr:rowOff>95250</xdr:rowOff>
    </xdr:from>
    <xdr:to>
      <xdr:col>16</xdr:col>
      <xdr:colOff>190499</xdr:colOff>
      <xdr:row>226</xdr:row>
      <xdr:rowOff>17318</xdr:rowOff>
    </xdr:to>
    <xdr:graphicFrame macro="">
      <xdr:nvGraphicFramePr>
        <xdr:cNvPr id="28" name="Диаграмма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502227</xdr:colOff>
      <xdr:row>233</xdr:row>
      <xdr:rowOff>86591</xdr:rowOff>
    </xdr:from>
    <xdr:to>
      <xdr:col>16</xdr:col>
      <xdr:colOff>207818</xdr:colOff>
      <xdr:row>268</xdr:row>
      <xdr:rowOff>12123</xdr:rowOff>
    </xdr:to>
    <xdr:graphicFrame macro="">
      <xdr:nvGraphicFramePr>
        <xdr:cNvPr id="29" name="Диаграмма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212148</xdr:colOff>
      <xdr:row>189</xdr:row>
      <xdr:rowOff>69272</xdr:rowOff>
    </xdr:from>
    <xdr:to>
      <xdr:col>38</xdr:col>
      <xdr:colOff>571500</xdr:colOff>
      <xdr:row>225</xdr:row>
      <xdr:rowOff>155863</xdr:rowOff>
    </xdr:to>
    <xdr:graphicFrame macro="">
      <xdr:nvGraphicFramePr>
        <xdr:cNvPr id="30" name="Диаграмма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190500</xdr:colOff>
      <xdr:row>233</xdr:row>
      <xdr:rowOff>155864</xdr:rowOff>
    </xdr:from>
    <xdr:to>
      <xdr:col>38</xdr:col>
      <xdr:colOff>502227</xdr:colOff>
      <xdr:row>268</xdr:row>
      <xdr:rowOff>51954</xdr:rowOff>
    </xdr:to>
    <xdr:graphicFrame macro="">
      <xdr:nvGraphicFramePr>
        <xdr:cNvPr id="31" name="Диаграмма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595312</xdr:colOff>
      <xdr:row>183</xdr:row>
      <xdr:rowOff>119063</xdr:rowOff>
    </xdr:from>
    <xdr:to>
      <xdr:col>16</xdr:col>
      <xdr:colOff>190500</xdr:colOff>
      <xdr:row>189</xdr:row>
      <xdr:rowOff>47624</xdr:rowOff>
    </xdr:to>
    <xdr:sp macro="" textlink="">
      <xdr:nvSpPr>
        <xdr:cNvPr id="32" name="Rectangle 2"/>
        <xdr:cNvSpPr txBox="1">
          <a:spLocks noChangeArrowheads="1"/>
        </xdr:cNvSpPr>
      </xdr:nvSpPr>
      <xdr:spPr>
        <a:xfrm>
          <a:off x="3141085" y="38322972"/>
          <a:ext cx="7613506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32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структура собственных доходов</a:t>
          </a:r>
        </a:p>
      </xdr:txBody>
    </xdr:sp>
    <xdr:clientData/>
  </xdr:twoCellAnchor>
  <xdr:twoCellAnchor>
    <xdr:from>
      <xdr:col>26</xdr:col>
      <xdr:colOff>476249</xdr:colOff>
      <xdr:row>183</xdr:row>
      <xdr:rowOff>71437</xdr:rowOff>
    </xdr:from>
    <xdr:to>
      <xdr:col>39</xdr:col>
      <xdr:colOff>47624</xdr:colOff>
      <xdr:row>188</xdr:row>
      <xdr:rowOff>190498</xdr:rowOff>
    </xdr:to>
    <xdr:sp macro="" textlink="">
      <xdr:nvSpPr>
        <xdr:cNvPr id="33" name="Rectangle 2"/>
        <xdr:cNvSpPr txBox="1">
          <a:spLocks noChangeArrowheads="1"/>
        </xdr:cNvSpPr>
      </xdr:nvSpPr>
      <xdr:spPr>
        <a:xfrm>
          <a:off x="17406937" y="37957125"/>
          <a:ext cx="7620000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32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динамика собственных доходов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227</xdr:row>
          <xdr:rowOff>57150</xdr:rowOff>
        </xdr:from>
        <xdr:to>
          <xdr:col>4</xdr:col>
          <xdr:colOff>400050</xdr:colOff>
          <xdr:row>232</xdr:row>
          <xdr:rowOff>142875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4</xdr:col>
      <xdr:colOff>623454</xdr:colOff>
      <xdr:row>227</xdr:row>
      <xdr:rowOff>103909</xdr:rowOff>
    </xdr:from>
    <xdr:to>
      <xdr:col>16</xdr:col>
      <xdr:colOff>207818</xdr:colOff>
      <xdr:row>233</xdr:row>
      <xdr:rowOff>32470</xdr:rowOff>
    </xdr:to>
    <xdr:sp macro="" textlink="">
      <xdr:nvSpPr>
        <xdr:cNvPr id="35" name="Rectangle 2"/>
        <xdr:cNvSpPr txBox="1">
          <a:spLocks noChangeArrowheads="1"/>
        </xdr:cNvSpPr>
      </xdr:nvSpPr>
      <xdr:spPr>
        <a:xfrm>
          <a:off x="3169227" y="46689818"/>
          <a:ext cx="7602682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28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структура безвозмездных поступлений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227</xdr:row>
          <xdr:rowOff>161925</xdr:rowOff>
        </xdr:from>
        <xdr:to>
          <xdr:col>26</xdr:col>
          <xdr:colOff>152400</xdr:colOff>
          <xdr:row>233</xdr:row>
          <xdr:rowOff>57150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26</xdr:col>
      <xdr:colOff>294409</xdr:colOff>
      <xdr:row>227</xdr:row>
      <xdr:rowOff>155864</xdr:rowOff>
    </xdr:from>
    <xdr:to>
      <xdr:col>38</xdr:col>
      <xdr:colOff>519545</xdr:colOff>
      <xdr:row>233</xdr:row>
      <xdr:rowOff>84425</xdr:rowOff>
    </xdr:to>
    <xdr:sp macro="" textlink="">
      <xdr:nvSpPr>
        <xdr:cNvPr id="37" name="Rectangle 2"/>
        <xdr:cNvSpPr txBox="1">
          <a:spLocks noChangeArrowheads="1"/>
        </xdr:cNvSpPr>
      </xdr:nvSpPr>
      <xdr:spPr>
        <a:xfrm>
          <a:off x="16919864" y="46464682"/>
          <a:ext cx="7498772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28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динамика безвозмездных поступлений</a:t>
          </a:r>
        </a:p>
      </xdr:txBody>
    </xdr:sp>
    <xdr:clientData/>
  </xdr:twoCellAnchor>
  <xdr:twoCellAnchor>
    <xdr:from>
      <xdr:col>0</xdr:col>
      <xdr:colOff>381000</xdr:colOff>
      <xdr:row>273</xdr:row>
      <xdr:rowOff>34636</xdr:rowOff>
    </xdr:from>
    <xdr:to>
      <xdr:col>39</xdr:col>
      <xdr:colOff>155864</xdr:colOff>
      <xdr:row>277</xdr:row>
      <xdr:rowOff>137501</xdr:rowOff>
    </xdr:to>
    <xdr:sp macro="" textlink="">
      <xdr:nvSpPr>
        <xdr:cNvPr id="40" name="Rectangle 2"/>
        <xdr:cNvSpPr txBox="1">
          <a:spLocks noChangeArrowheads="1"/>
        </xdr:cNvSpPr>
      </xdr:nvSpPr>
      <xdr:spPr>
        <a:xfrm>
          <a:off x="381000" y="55383545"/>
          <a:ext cx="24280091" cy="864865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54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расходы бюджета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279</xdr:row>
          <xdr:rowOff>180975</xdr:rowOff>
        </xdr:from>
        <xdr:to>
          <xdr:col>4</xdr:col>
          <xdr:colOff>352425</xdr:colOff>
          <xdr:row>285</xdr:row>
          <xdr:rowOff>76200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4</xdr:col>
      <xdr:colOff>606136</xdr:colOff>
      <xdr:row>280</xdr:row>
      <xdr:rowOff>17319</xdr:rowOff>
    </xdr:from>
    <xdr:to>
      <xdr:col>15</xdr:col>
      <xdr:colOff>58448</xdr:colOff>
      <xdr:row>285</xdr:row>
      <xdr:rowOff>136380</xdr:rowOff>
    </xdr:to>
    <xdr:sp macro="" textlink="">
      <xdr:nvSpPr>
        <xdr:cNvPr id="45" name="Rectangle 2"/>
        <xdr:cNvSpPr txBox="1">
          <a:spLocks noChangeArrowheads="1"/>
        </xdr:cNvSpPr>
      </xdr:nvSpPr>
      <xdr:spPr>
        <a:xfrm>
          <a:off x="3151909" y="56699728"/>
          <a:ext cx="6864494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28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структура </a:t>
          </a:r>
        </a:p>
      </xdr:txBody>
    </xdr:sp>
    <xdr:clientData/>
  </xdr:twoCellAnchor>
  <xdr:twoCellAnchor>
    <xdr:from>
      <xdr:col>27</xdr:col>
      <xdr:colOff>259772</xdr:colOff>
      <xdr:row>279</xdr:row>
      <xdr:rowOff>173182</xdr:rowOff>
    </xdr:from>
    <xdr:to>
      <xdr:col>39</xdr:col>
      <xdr:colOff>173182</xdr:colOff>
      <xdr:row>285</xdr:row>
      <xdr:rowOff>101743</xdr:rowOff>
    </xdr:to>
    <xdr:sp macro="" textlink="">
      <xdr:nvSpPr>
        <xdr:cNvPr id="46" name="Rectangle 2"/>
        <xdr:cNvSpPr txBox="1">
          <a:spLocks noChangeArrowheads="1"/>
        </xdr:cNvSpPr>
      </xdr:nvSpPr>
      <xdr:spPr>
        <a:xfrm>
          <a:off x="17491363" y="56665091"/>
          <a:ext cx="7187046" cy="1071561"/>
        </a:xfrm>
        <a:prstGeom prst="rect">
          <a:avLst/>
        </a:prstGeom>
        <a:solidFill>
          <a:srgbClr val="000066"/>
        </a:solidFill>
        <a:ln>
          <a:noFill/>
        </a:ln>
      </xdr:spPr>
      <xdr:txBody>
        <a:bodyPr wrap="square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2800" b="1" i="1" cap="all" baseline="0">
              <a:solidFill>
                <a:schemeClr val="bg1"/>
              </a:solidFill>
              <a:effectLst/>
              <a:latin typeface="Arial Black" pitchFamily="34" charset="0"/>
              <a:cs typeface="Arial" pitchFamily="34" charset="0"/>
            </a:rPr>
            <a:t>динамика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361950</xdr:colOff>
          <xdr:row>279</xdr:row>
          <xdr:rowOff>180975</xdr:rowOff>
        </xdr:from>
        <xdr:to>
          <xdr:col>26</xdr:col>
          <xdr:colOff>495300</xdr:colOff>
          <xdr:row>285</xdr:row>
          <xdr:rowOff>76200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  <xdr:twoCellAnchor>
    <xdr:from>
      <xdr:col>0</xdr:col>
      <xdr:colOff>415636</xdr:colOff>
      <xdr:row>286</xdr:row>
      <xdr:rowOff>34636</xdr:rowOff>
    </xdr:from>
    <xdr:to>
      <xdr:col>15</xdr:col>
      <xdr:colOff>12987</xdr:colOff>
      <xdr:row>320</xdr:row>
      <xdr:rowOff>150668</xdr:rowOff>
    </xdr:to>
    <xdr:graphicFrame macro="">
      <xdr:nvGraphicFramePr>
        <xdr:cNvPr id="48" name="Диаграмма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363683</xdr:colOff>
      <xdr:row>286</xdr:row>
      <xdr:rowOff>17318</xdr:rowOff>
    </xdr:from>
    <xdr:to>
      <xdr:col>39</xdr:col>
      <xdr:colOff>69274</xdr:colOff>
      <xdr:row>320</xdr:row>
      <xdr:rowOff>103908</xdr:rowOff>
    </xdr:to>
    <xdr:graphicFrame macro="">
      <xdr:nvGraphicFramePr>
        <xdr:cNvPr id="49" name="Диаграмма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.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6;&#1073;&#1086;&#1088;&#1076;%202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шборд"/>
      <sheetName val="Общее дин"/>
      <sheetName val="ПО годам"/>
      <sheetName val="Свод"/>
      <sheetName val="Доходы структ"/>
      <sheetName val="Доходы структ 2"/>
      <sheetName val="Доходы"/>
      <sheetName val="СП1"/>
      <sheetName val="СП2"/>
      <sheetName val="Р1"/>
      <sheetName val="Лист3"/>
      <sheetName val="Расходы"/>
    </sheetNames>
    <sheetDataSet>
      <sheetData sheetId="0">
        <row r="3">
          <cell r="B3" t="str">
            <v>ДОХОДЫ</v>
          </cell>
        </row>
        <row r="5">
          <cell r="B5" t="str">
            <v>РАСХОДЫ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шборд"/>
      <sheetName val="Обработка0"/>
      <sheetName val="Данные"/>
      <sheetName val="данные2"/>
      <sheetName val="обработка2"/>
      <sheetName val="обработка"/>
      <sheetName val="данные3"/>
      <sheetName val="обработка3"/>
    </sheetNames>
    <sheetDataSet>
      <sheetData sheetId="0"/>
      <sheetData sheetId="1"/>
      <sheetData sheetId="2"/>
      <sheetData sheetId="3">
        <row r="1">
          <cell r="A1" t="str">
            <v>Столбец1</v>
          </cell>
          <cell r="B1" t="str">
            <v>2021 г.</v>
          </cell>
          <cell r="C1" t="str">
            <v>2022 г.</v>
          </cell>
          <cell r="D1" t="str">
            <v>2023 г.</v>
          </cell>
        </row>
        <row r="2">
          <cell r="A2" t="str">
            <v>Культура. Кинематография (тыс. руб)</v>
          </cell>
          <cell r="B2">
            <v>6501.47</v>
          </cell>
          <cell r="C2">
            <v>5365.17</v>
          </cell>
          <cell r="D2">
            <v>6046.08</v>
          </cell>
        </row>
        <row r="3">
          <cell r="A3" t="str">
            <v>Национальная экономика (тыс. руб)</v>
          </cell>
          <cell r="B3">
            <v>362.62</v>
          </cell>
          <cell r="C3">
            <v>788.8</v>
          </cell>
          <cell r="D3">
            <v>812</v>
          </cell>
        </row>
        <row r="4">
          <cell r="A4" t="str">
            <v>Общегосударственные вопросы (тыс. руб)</v>
          </cell>
          <cell r="B4">
            <v>10914.28</v>
          </cell>
          <cell r="C4">
            <v>9030.14</v>
          </cell>
          <cell r="D4">
            <v>10185.32</v>
          </cell>
        </row>
        <row r="5">
          <cell r="A5" t="str">
            <v>Нац. безопасность и правоохранительная деятельность (тыс. руб)</v>
          </cell>
          <cell r="B5">
            <v>53.81</v>
          </cell>
          <cell r="C5">
            <v>72</v>
          </cell>
          <cell r="D5">
            <v>72</v>
          </cell>
        </row>
        <row r="6">
          <cell r="A6" t="str">
            <v>Нац. оборона (тыс. руб)</v>
          </cell>
          <cell r="B6">
            <v>63.4</v>
          </cell>
          <cell r="C6">
            <v>64.64</v>
          </cell>
          <cell r="D6">
            <v>66.88</v>
          </cell>
        </row>
        <row r="7">
          <cell r="A7" t="str">
            <v>Жилищно-коммунальное хозяйство (тыс. руб)</v>
          </cell>
          <cell r="B7">
            <v>3142.01</v>
          </cell>
          <cell r="C7">
            <v>657.53</v>
          </cell>
          <cell r="D7">
            <v>509.09</v>
          </cell>
        </row>
        <row r="8">
          <cell r="A8" t="str">
            <v>ИТОГО (расходы):</v>
          </cell>
          <cell r="B8">
            <v>21037.590000000004</v>
          </cell>
          <cell r="C8">
            <v>15978.28</v>
          </cell>
          <cell r="D8">
            <v>17691.370000000003</v>
          </cell>
        </row>
        <row r="9">
          <cell r="A9" t="str">
            <v>Налоговые доходы (тыс. руб)</v>
          </cell>
          <cell r="B9">
            <v>1091.58</v>
          </cell>
          <cell r="C9">
            <v>1124.3699999999999</v>
          </cell>
          <cell r="D9">
            <v>1154.8</v>
          </cell>
        </row>
        <row r="10">
          <cell r="A10" t="str">
            <v>Неналоговые доходы (тыс. руб)</v>
          </cell>
          <cell r="B10">
            <v>3676.1</v>
          </cell>
          <cell r="C10">
            <v>3205.14</v>
          </cell>
          <cell r="D10">
            <v>3328.33</v>
          </cell>
        </row>
        <row r="11">
          <cell r="A11" t="str">
            <v>Безвозмездные поступления (тыс. руб)</v>
          </cell>
          <cell r="B11">
            <v>15543.79</v>
          </cell>
          <cell r="C11">
            <v>11648.77</v>
          </cell>
          <cell r="D11">
            <v>13208.24</v>
          </cell>
        </row>
        <row r="12">
          <cell r="A12" t="str">
            <v>ИТОГО (доходы):</v>
          </cell>
          <cell r="B12">
            <v>20311.47</v>
          </cell>
          <cell r="C12">
            <v>15978.28</v>
          </cell>
          <cell r="D12">
            <v>17691.37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0;&#1086;&#1087;&#1080;&#1103;%20&#1050;&#1086;&#1087;&#1080;&#1103;%2017.%20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5440.672610995367" refreshedVersion="4" recordCount="10">
  <cacheSource type="worksheet">
    <worksheetSource ref="A1:C11" sheet="Свод" r:id="rId2"/>
  </cacheSource>
  <cacheFields count="3">
    <cacheField name="Наименование" numFmtId="0">
      <sharedItems count="2">
        <s v="Доходы"/>
        <s v="Расходы"/>
      </sharedItems>
    </cacheField>
    <cacheField name="год" numFmtId="0">
      <sharedItems count="5">
        <s v="2019 год"/>
        <s v="2020 год"/>
        <s v="2021 год"/>
        <s v="2022 год"/>
        <s v="2023 год"/>
      </sharedItems>
    </cacheField>
    <cacheField name="Сумма" numFmtId="4">
      <sharedItems containsSemiMixedTypes="0" containsString="0" containsNumber="1" minValue="1902.04" maxValue="2729.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5440.697605208334" createdVersion="4" refreshedVersion="4" minRefreshableVersion="3" recordCount="10">
  <cacheSource type="worksheet">
    <worksheetSource ref="G3:I13" sheet="ПО годам"/>
  </cacheSource>
  <cacheFields count="3">
    <cacheField name="Наименование" numFmtId="0">
      <sharedItems count="2">
        <s v="Доходы"/>
        <s v="Расходы"/>
      </sharedItems>
    </cacheField>
    <cacheField name="год" numFmtId="0">
      <sharedItems count="5">
        <s v="2019 год"/>
        <s v="2020 год"/>
        <s v="2021 год"/>
        <s v="2022 год"/>
        <s v="2023 год"/>
      </sharedItems>
    </cacheField>
    <cacheField name="Сумма" numFmtId="0">
      <sharedItems containsSemiMixedTypes="0" containsString="0" containsNumber="1" minValue="1044" maxValue="1589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902.04"/>
  </r>
  <r>
    <x v="0"/>
    <x v="1"/>
    <n v="2109.36"/>
  </r>
  <r>
    <x v="0"/>
    <x v="2"/>
    <n v="2114.87"/>
  </r>
  <r>
    <x v="0"/>
    <x v="3"/>
    <n v="2718.32"/>
  </r>
  <r>
    <x v="0"/>
    <x v="4"/>
    <n v="2574.8000000000002"/>
  </r>
  <r>
    <x v="1"/>
    <x v="0"/>
    <n v="1927.18"/>
  </r>
  <r>
    <x v="1"/>
    <x v="1"/>
    <n v="2055.1"/>
  </r>
  <r>
    <x v="1"/>
    <x v="2"/>
    <n v="2175.5700000000002"/>
  </r>
  <r>
    <x v="1"/>
    <x v="3"/>
    <n v="2729.17"/>
  </r>
  <r>
    <x v="1"/>
    <x v="4"/>
    <n v="2619.219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x v="0"/>
    <x v="0"/>
    <n v="1053.4000000000001"/>
  </r>
  <r>
    <x v="0"/>
    <x v="1"/>
    <n v="1180.5"/>
  </r>
  <r>
    <x v="0"/>
    <x v="2"/>
    <n v="1407"/>
  </r>
  <r>
    <x v="0"/>
    <x v="3"/>
    <n v="1476.1"/>
  </r>
  <r>
    <x v="0"/>
    <x v="4"/>
    <n v="1589.8"/>
  </r>
  <r>
    <x v="1"/>
    <x v="0"/>
    <n v="1044"/>
  </r>
  <r>
    <x v="1"/>
    <x v="1"/>
    <n v="1170.8"/>
  </r>
  <r>
    <x v="1"/>
    <x v="2"/>
    <n v="1414"/>
  </r>
  <r>
    <x v="1"/>
    <x v="3"/>
    <n v="1462.2"/>
  </r>
  <r>
    <x v="1"/>
    <x v="4"/>
    <n v="1579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ПО годам" cacheId="0" applyNumberFormats="0" applyBorderFormats="0" applyFontFormats="0" applyPatternFormats="0" applyAlignmentFormats="0" applyWidthHeightFormats="0" dataCaption="" updatedVersion="4" compact="0" compactData="0">
  <location ref="A3:C16" firstHeaderRow="1" firstDataRow="1" firstDataCol="2"/>
  <pivotFields count="3">
    <pivotField name="Наименование" axis="axisRow" compact="0" outline="0" multipleItemSelectionAllowed="1" showAll="0" sortType="ascending">
      <items count="3">
        <item x="0"/>
        <item x="1"/>
        <item t="default"/>
      </items>
    </pivotField>
    <pivotField name="год" axis="axisRow" compact="0" outline="0" multipleItemSelectionAllowed="1" showAll="0" sortType="ascending">
      <items count="6">
        <item x="0"/>
        <item x="1"/>
        <item x="2"/>
        <item x="3"/>
        <item x="4"/>
        <item t="default"/>
      </items>
    </pivotField>
    <pivotField name="Сумма" dataField="1" compact="0" numFmtId="4" outline="0" multipleItemSelectionAllowed="1" showAll="0"/>
  </pivotFields>
  <rowFields count="2">
    <field x="0"/>
    <field x="1"/>
  </rowFields>
  <rowItems count="13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r="1">
      <x v="4"/>
    </i>
    <i t="default">
      <x v="1"/>
    </i>
    <i t="grand">
      <x/>
    </i>
  </rowItems>
  <colItems count="1">
    <i/>
  </colItems>
  <dataFields count="1">
    <dataField name="Сумма по полю Сумма" fld="2" baseField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1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 chartFormat="2">
  <location ref="G17:H22" firstHeaderRow="1" firstDataRow="1" firstDataCol="1" rowPageCount="1" colPageCount="1"/>
  <pivotFields count="3">
    <pivotField name="ПОКАЗАТЕЛЬ" axis="axisPage" outline="0" multipleItemSelectionAllowed="1" showAll="0" includeNewItemsInFilter="1" sumSubtotal="1">
      <items count="3">
        <item x="0"/>
        <item x="1"/>
        <item t="sum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Items count="1">
    <i/>
  </colItems>
  <pageFields count="1">
    <pageField fld="0" hier="-1"/>
  </pageFields>
  <dataFields count="1">
    <dataField name="Сумма по полю Сумм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B050"/>
  </sheetPr>
  <dimension ref="A14:AJ125"/>
  <sheetViews>
    <sheetView windowProtection="1" tabSelected="1" zoomScale="55" zoomScaleNormal="55" workbookViewId="0">
      <selection activeCell="AS73" sqref="AS73"/>
    </sheetView>
  </sheetViews>
  <sheetFormatPr defaultRowHeight="15"/>
  <cols>
    <col min="1" max="2" width="9.140625" style="76" customWidth="1"/>
    <col min="3" max="3" width="11" style="76" customWidth="1"/>
    <col min="4" max="4" width="9.140625" style="76"/>
    <col min="5" max="5" width="20.140625" style="76" bestFit="1" customWidth="1"/>
    <col min="6" max="16384" width="9.140625" style="76"/>
  </cols>
  <sheetData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107" spans="1:36"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</row>
    <row r="108" spans="1:36" ht="31.5">
      <c r="X108" s="156"/>
      <c r="Y108" s="156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</row>
    <row r="109" spans="1:36"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</row>
    <row r="110" spans="1:36" ht="28.5">
      <c r="A110" s="106"/>
      <c r="B110" s="106"/>
      <c r="C110" s="106"/>
      <c r="D110" s="106"/>
      <c r="E110" s="106"/>
      <c r="F110" s="106"/>
      <c r="G110" s="106"/>
      <c r="H110" s="106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</row>
    <row r="111" spans="1:36" ht="33.75">
      <c r="A111" s="106"/>
      <c r="B111" s="144" t="s">
        <v>103</v>
      </c>
      <c r="C111" s="144"/>
      <c r="D111" s="144"/>
      <c r="E111" s="145">
        <f>'Диаграмма 1'!B12</f>
        <v>1476.1</v>
      </c>
      <c r="F111" s="146" t="s">
        <v>104</v>
      </c>
      <c r="G111" s="146"/>
      <c r="H111" s="146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</row>
    <row r="112" spans="1:36" ht="33.75">
      <c r="A112" s="106"/>
      <c r="B112" s="146"/>
      <c r="C112" s="146"/>
      <c r="D112" s="146"/>
      <c r="E112" s="147"/>
      <c r="F112" s="146"/>
      <c r="G112" s="146"/>
      <c r="H112" s="146"/>
      <c r="W112" s="77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</row>
    <row r="113" spans="1:8" ht="33.75">
      <c r="A113" s="106"/>
      <c r="B113" s="144" t="s">
        <v>105</v>
      </c>
      <c r="C113" s="144"/>
      <c r="D113" s="144"/>
      <c r="E113" s="145">
        <f>'Диаграмма 1'!C12</f>
        <v>1462.2</v>
      </c>
      <c r="F113" s="146" t="s">
        <v>104</v>
      </c>
      <c r="G113" s="146"/>
      <c r="H113" s="146"/>
    </row>
    <row r="114" spans="1:8" ht="33.75">
      <c r="A114" s="106"/>
      <c r="B114" s="146"/>
      <c r="C114" s="146"/>
      <c r="D114" s="146"/>
      <c r="E114" s="147"/>
      <c r="F114" s="146"/>
      <c r="G114" s="146"/>
      <c r="H114" s="146"/>
    </row>
    <row r="115" spans="1:8" ht="54" customHeight="1">
      <c r="A115" s="106"/>
      <c r="B115" s="155" t="s">
        <v>106</v>
      </c>
      <c r="C115" s="155"/>
      <c r="D115" s="155"/>
      <c r="E115" s="145">
        <f>E111-E113</f>
        <v>13.899999999999864</v>
      </c>
      <c r="F115" s="146" t="s">
        <v>104</v>
      </c>
      <c r="G115" s="146"/>
      <c r="H115" s="146"/>
    </row>
    <row r="116" spans="1:8" ht="28.5">
      <c r="A116" s="106"/>
      <c r="B116" s="106"/>
      <c r="C116" s="106"/>
      <c r="D116" s="106"/>
      <c r="E116" s="106"/>
      <c r="F116" s="106"/>
      <c r="G116" s="106"/>
      <c r="H116" s="106"/>
    </row>
    <row r="117" spans="1:8" ht="28.5">
      <c r="A117" s="106"/>
      <c r="B117" s="106"/>
      <c r="C117" s="106"/>
      <c r="D117" s="106"/>
      <c r="E117" s="106"/>
      <c r="F117" s="106"/>
      <c r="G117" s="106"/>
      <c r="H117" s="106"/>
    </row>
    <row r="118" spans="1:8" ht="28.5">
      <c r="A118" s="106"/>
      <c r="B118" s="106"/>
      <c r="C118" s="106"/>
      <c r="D118" s="106"/>
      <c r="E118" s="106"/>
      <c r="F118" s="106"/>
      <c r="G118" s="106"/>
      <c r="H118" s="106"/>
    </row>
    <row r="119" spans="1:8" ht="28.5">
      <c r="A119" s="106"/>
      <c r="B119" s="106"/>
      <c r="C119" s="106"/>
      <c r="D119" s="106"/>
      <c r="E119" s="106"/>
      <c r="F119" s="106"/>
      <c r="G119" s="106"/>
      <c r="H119" s="106"/>
    </row>
    <row r="120" spans="1:8" ht="28.5">
      <c r="A120" s="106"/>
      <c r="B120" s="106"/>
      <c r="C120" s="106"/>
      <c r="D120" s="106"/>
      <c r="E120" s="106"/>
      <c r="F120" s="106"/>
      <c r="G120" s="106"/>
      <c r="H120" s="106"/>
    </row>
    <row r="121" spans="1:8" ht="31.5">
      <c r="B121" s="78"/>
      <c r="C121" s="79"/>
      <c r="D121" s="79"/>
      <c r="E121" s="79"/>
      <c r="F121" s="80"/>
      <c r="G121" s="81"/>
    </row>
    <row r="122" spans="1:8">
      <c r="B122" s="82"/>
      <c r="C122" s="82"/>
      <c r="D122" s="82"/>
      <c r="E122" s="82"/>
      <c r="F122" s="83"/>
      <c r="G122" s="82"/>
    </row>
    <row r="123" spans="1:8" ht="31.5">
      <c r="B123" s="82"/>
      <c r="C123" s="79"/>
      <c r="D123" s="79"/>
      <c r="E123" s="79"/>
      <c r="F123" s="80"/>
      <c r="G123" s="81"/>
    </row>
    <row r="124" spans="1:8">
      <c r="B124" s="82"/>
      <c r="C124" s="82"/>
      <c r="D124" s="82"/>
      <c r="E124" s="82"/>
      <c r="F124" s="83"/>
      <c r="G124" s="82"/>
    </row>
    <row r="125" spans="1:8" ht="31.5">
      <c r="B125" s="82"/>
      <c r="C125" s="154"/>
      <c r="D125" s="154"/>
      <c r="E125" s="154"/>
      <c r="F125" s="80"/>
      <c r="G125" s="81"/>
    </row>
  </sheetData>
  <mergeCells count="3">
    <mergeCell ref="C125:E125"/>
    <mergeCell ref="B115:D115"/>
    <mergeCell ref="X108:Y108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print="0" autoLine="0" autoPict="0" macro="[0]!Раскрсписок5_Изменение" altText="">
                <anchor moveWithCells="1">
                  <from>
                    <xdr:col>4</xdr:col>
                    <xdr:colOff>295275</xdr:colOff>
                    <xdr:row>106</xdr:row>
                    <xdr:rowOff>38100</xdr:rowOff>
                  </from>
                  <to>
                    <xdr:col>7</xdr:col>
                    <xdr:colOff>171450</xdr:colOff>
                    <xdr:row>109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Drop Down 11">
              <controlPr locked="0" defaultSize="0" print="0" autoLine="0" autoPict="0">
                <anchor moveWithCells="1">
                  <from>
                    <xdr:col>21</xdr:col>
                    <xdr:colOff>295275</xdr:colOff>
                    <xdr:row>107</xdr:row>
                    <xdr:rowOff>38100</xdr:rowOff>
                  </from>
                  <to>
                    <xdr:col>30</xdr:col>
                    <xdr:colOff>428625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Drop Down 13">
              <controlPr locked="0" defaultSize="0" print="0" autoLine="0" autoPict="0">
                <anchor moveWithCells="1">
                  <from>
                    <xdr:col>0</xdr:col>
                    <xdr:colOff>552450</xdr:colOff>
                    <xdr:row>137</xdr:row>
                    <xdr:rowOff>57150</xdr:rowOff>
                  </from>
                  <to>
                    <xdr:col>4</xdr:col>
                    <xdr:colOff>447675</xdr:colOff>
                    <xdr:row>142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Drop Down 14">
              <controlPr locked="0" defaultSize="0" print="0" autoLine="0" autoPict="0">
                <anchor moveWithCells="1">
                  <from>
                    <xdr:col>17</xdr:col>
                    <xdr:colOff>209550</xdr:colOff>
                    <xdr:row>137</xdr:row>
                    <xdr:rowOff>76200</xdr:rowOff>
                  </from>
                  <to>
                    <xdr:col>26</xdr:col>
                    <xdr:colOff>342900</xdr:colOff>
                    <xdr:row>142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locked="0" defaultSize="0" print="0" autoLine="0" autoPict="0">
                <anchor moveWithCells="1">
                  <from>
                    <xdr:col>0</xdr:col>
                    <xdr:colOff>600075</xdr:colOff>
                    <xdr:row>183</xdr:row>
                    <xdr:rowOff>57150</xdr:rowOff>
                  </from>
                  <to>
                    <xdr:col>4</xdr:col>
                    <xdr:colOff>485775</xdr:colOff>
                    <xdr:row>188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Drop Down 19">
              <controlPr locked="0" defaultSize="0" print="0" autoLine="0" autoPict="0">
                <anchor moveWithCells="1">
                  <from>
                    <xdr:col>17</xdr:col>
                    <xdr:colOff>190500</xdr:colOff>
                    <xdr:row>183</xdr:row>
                    <xdr:rowOff>38100</xdr:rowOff>
                  </from>
                  <to>
                    <xdr:col>26</xdr:col>
                    <xdr:colOff>323850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Drop Down 20">
              <controlPr locked="0" defaultSize="0" print="0" autoLine="0" autoPict="0">
                <anchor moveWithCells="1">
                  <from>
                    <xdr:col>0</xdr:col>
                    <xdr:colOff>514350</xdr:colOff>
                    <xdr:row>227</xdr:row>
                    <xdr:rowOff>57150</xdr:rowOff>
                  </from>
                  <to>
                    <xdr:col>4</xdr:col>
                    <xdr:colOff>400050</xdr:colOff>
                    <xdr:row>232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Drop Down 21">
              <controlPr locked="0" defaultSize="0" print="0" autoLine="0" autoPict="0">
                <anchor moveWithCells="1">
                  <from>
                    <xdr:col>17</xdr:col>
                    <xdr:colOff>19050</xdr:colOff>
                    <xdr:row>227</xdr:row>
                    <xdr:rowOff>161925</xdr:rowOff>
                  </from>
                  <to>
                    <xdr:col>26</xdr:col>
                    <xdr:colOff>152400</xdr:colOff>
                    <xdr:row>233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Drop Down 22">
              <controlPr locked="0" defaultSize="0" print="0" autoLine="0" autoPict="0" macro="[0]!Раскрсписок22_Изменение">
                <anchor moveWithCells="1">
                  <from>
                    <xdr:col>0</xdr:col>
                    <xdr:colOff>466725</xdr:colOff>
                    <xdr:row>279</xdr:row>
                    <xdr:rowOff>180975</xdr:rowOff>
                  </from>
                  <to>
                    <xdr:col>4</xdr:col>
                    <xdr:colOff>352425</xdr:colOff>
                    <xdr:row>285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Drop Down 26">
              <controlPr locked="0" defaultSize="0" print="0" autoLine="0" autoPict="0">
                <anchor moveWithCells="1">
                  <from>
                    <xdr:col>17</xdr:col>
                    <xdr:colOff>361950</xdr:colOff>
                    <xdr:row>279</xdr:row>
                    <xdr:rowOff>180975</xdr:rowOff>
                  </from>
                  <to>
                    <xdr:col>26</xdr:col>
                    <xdr:colOff>495300</xdr:colOff>
                    <xdr:row>285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indowProtection="1" workbookViewId="0">
      <selection activeCell="C10" sqref="C10"/>
    </sheetView>
  </sheetViews>
  <sheetFormatPr defaultRowHeight="15"/>
  <cols>
    <col min="1" max="1" width="9.140625" style="123"/>
    <col min="2" max="2" width="45.140625" style="123" customWidth="1"/>
    <col min="3" max="16384" width="9.140625" style="123"/>
  </cols>
  <sheetData>
    <row r="1" spans="1:2">
      <c r="A1" s="123">
        <v>1</v>
      </c>
      <c r="B1" s="123" t="str">
        <f>INDEX('Структура дох'!A35:A36, A1)</f>
        <v>Расходы (млн.руб)</v>
      </c>
    </row>
    <row r="2" spans="1:2">
      <c r="A2" s="119" t="s">
        <v>131</v>
      </c>
      <c r="B2" s="124">
        <f>VLOOKUP(B$1,'Структура дох'!$A:$Q,MATCH(A2,'Структура дох'!$A$1:$Q$1,0),0)/1000</f>
        <v>1043.9912221699999</v>
      </c>
    </row>
    <row r="3" spans="1:2">
      <c r="A3" s="119" t="s">
        <v>132</v>
      </c>
      <c r="B3" s="124">
        <f>VLOOKUP(B$1,'Структура дох'!$A:$Q,MATCH(A3,'Структура дох'!$A$1:$Q$1,0),0)/1000</f>
        <v>1170.7778912899998</v>
      </c>
    </row>
    <row r="4" spans="1:2">
      <c r="A4" s="119" t="s">
        <v>117</v>
      </c>
      <c r="B4" s="124">
        <f>VLOOKUP(B$1,'Структура дох'!$A:$Q,MATCH(A4,'Структура дох'!$A$1:$Q$1,0),0)/1000</f>
        <v>1414.01663704</v>
      </c>
    </row>
    <row r="5" spans="1:2">
      <c r="A5" s="119" t="s">
        <v>118</v>
      </c>
      <c r="B5" s="124">
        <f>VLOOKUP(B$1,'Структура дох'!$A:$Q,MATCH(A5,'Структура дох'!$A$1:$Q$1,0),0)/1000</f>
        <v>1462.23313717</v>
      </c>
    </row>
    <row r="6" spans="1:2">
      <c r="A6" s="119" t="s">
        <v>119</v>
      </c>
      <c r="B6" s="124">
        <f>VLOOKUP(B$1,'Структура дох'!$A:$Q,MATCH(A6,'Структура дох'!$A$1:$Q$1,0),0)/1000</f>
        <v>1579.75374719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B4"/>
  <sheetViews>
    <sheetView windowProtection="1" workbookViewId="0">
      <selection activeCell="C10" sqref="C10"/>
    </sheetView>
  </sheetViews>
  <sheetFormatPr defaultRowHeight="15"/>
  <cols>
    <col min="1" max="1" width="48.7109375" style="123" customWidth="1"/>
    <col min="2" max="2" width="25.140625" style="123" customWidth="1"/>
    <col min="3" max="16384" width="9.140625" style="123"/>
  </cols>
  <sheetData>
    <row r="1" spans="1:2">
      <c r="A1" s="123">
        <v>2</v>
      </c>
      <c r="B1" s="123" t="str">
        <f>INDEX('Структура дох'!A39:A43, A1)</f>
        <v>2020 г.</v>
      </c>
    </row>
    <row r="2" spans="1:2">
      <c r="A2" s="123" t="s">
        <v>139</v>
      </c>
      <c r="B2" s="124">
        <f>VLOOKUP(B$1,'Структура дох'!$A:$Q,MATCH(A2,'Структура дох'!$A$38:$Q$38,0),0)</f>
        <v>258946.45223999998</v>
      </c>
    </row>
    <row r="3" spans="1:2">
      <c r="A3" s="123" t="s">
        <v>43</v>
      </c>
      <c r="B3" s="124">
        <f>VLOOKUP(B$1,'Структура дох'!$A:$Q,MATCH(A3,'Структура дох'!$A$38:$Q$38,0),0)</f>
        <v>9902.9134300000023</v>
      </c>
    </row>
    <row r="4" spans="1:2">
      <c r="A4" s="123" t="s">
        <v>44</v>
      </c>
      <c r="B4" s="124">
        <f>VLOOKUP(B$1,'Структура дох'!$A:$Q,MATCH(A4,'Структура дох'!$A$38:$Q$38,0),0)</f>
        <v>911627.04665000003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B6"/>
  <sheetViews>
    <sheetView windowProtection="1" workbookViewId="0">
      <selection activeCell="C10" sqref="C10"/>
    </sheetView>
  </sheetViews>
  <sheetFormatPr defaultRowHeight="15"/>
  <cols>
    <col min="1" max="1" width="9.140625" style="123"/>
    <col min="2" max="2" width="45.140625" style="123" customWidth="1"/>
    <col min="3" max="16384" width="9.140625" style="123"/>
  </cols>
  <sheetData>
    <row r="1" spans="1:2">
      <c r="A1" s="123">
        <v>2</v>
      </c>
      <c r="B1" s="123" t="str">
        <f>INDEX('Структура дох'!A9:A11, A1)</f>
        <v>Неналоговые доходы</v>
      </c>
    </row>
    <row r="2" spans="1:2">
      <c r="A2" s="119" t="s">
        <v>131</v>
      </c>
      <c r="B2" s="124">
        <f>VLOOKUP(B$1,'Структура дох'!$A:$Q,MATCH(A2,'Структура дох'!$A$1:$Q$1,0),0)</f>
        <v>10510.779909999999</v>
      </c>
    </row>
    <row r="3" spans="1:2">
      <c r="A3" s="119" t="s">
        <v>132</v>
      </c>
      <c r="B3" s="124">
        <f>VLOOKUP(B$1,'Структура дох'!$A:$Q,MATCH(A3,'Структура дох'!$A$1:$Q$1,0),0)</f>
        <v>9902.9134300000023</v>
      </c>
    </row>
    <row r="4" spans="1:2">
      <c r="A4" s="119" t="s">
        <v>117</v>
      </c>
      <c r="B4" s="124">
        <f>VLOOKUP(B$1,'Структура дох'!$A:$Q,MATCH(A4,'Структура дох'!$A$1:$Q$1,0),0)</f>
        <v>14090.727399999998</v>
      </c>
    </row>
    <row r="5" spans="1:2">
      <c r="A5" s="119" t="s">
        <v>118</v>
      </c>
      <c r="B5" s="124">
        <f>VLOOKUP(B$1,'Структура дох'!$A:$Q,MATCH(A5,'Структура дох'!$A$1:$Q$1,0),0)</f>
        <v>12635.353889999999</v>
      </c>
    </row>
    <row r="6" spans="1:2">
      <c r="A6" s="119" t="s">
        <v>119</v>
      </c>
      <c r="B6" s="124">
        <f>VLOOKUP(B$1,'Структура дох'!$A:$Q,MATCH(A6,'Структура дох'!$A$1:$Q$1,0),0)</f>
        <v>15040.603280000001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S49"/>
  <sheetViews>
    <sheetView windowProtection="1" topLeftCell="A19" workbookViewId="0">
      <selection activeCell="C10" sqref="C10"/>
    </sheetView>
  </sheetViews>
  <sheetFormatPr defaultRowHeight="15"/>
  <cols>
    <col min="1" max="1" width="31.140625" customWidth="1"/>
    <col min="2" max="2" width="51.28515625" customWidth="1"/>
    <col min="3" max="3" width="13" customWidth="1"/>
    <col min="4" max="4" width="16" customWidth="1"/>
    <col min="5" max="5" width="13.5703125" customWidth="1"/>
    <col min="6" max="6" width="13.28515625" customWidth="1"/>
    <col min="7" max="7" width="15.42578125" customWidth="1"/>
    <col min="8" max="8" width="11.42578125" customWidth="1"/>
    <col min="9" max="9" width="13.140625" customWidth="1"/>
    <col min="10" max="10" width="12.7109375" customWidth="1"/>
    <col min="11" max="11" width="45.28515625" customWidth="1"/>
    <col min="12" max="13" width="9.7109375" customWidth="1"/>
    <col min="14" max="14" width="12.42578125" customWidth="1"/>
    <col min="15" max="22" width="12.7109375" customWidth="1"/>
  </cols>
  <sheetData>
    <row r="2" spans="1:16" ht="15.75" thickBot="1"/>
    <row r="3" spans="1:16" ht="15" customHeight="1">
      <c r="A3" s="167" t="s">
        <v>65</v>
      </c>
      <c r="B3" s="167" t="s">
        <v>0</v>
      </c>
      <c r="C3" s="170" t="s">
        <v>66</v>
      </c>
      <c r="D3" s="171"/>
      <c r="E3" s="172"/>
    </row>
    <row r="4" spans="1:16">
      <c r="A4" s="168"/>
      <c r="B4" s="168"/>
      <c r="C4" s="173" t="s">
        <v>67</v>
      </c>
      <c r="D4" s="174"/>
      <c r="E4" s="175"/>
      <c r="K4" t="s">
        <v>116</v>
      </c>
      <c r="N4" t="s">
        <v>117</v>
      </c>
      <c r="O4" t="s">
        <v>118</v>
      </c>
      <c r="P4" t="s">
        <v>119</v>
      </c>
    </row>
    <row r="5" spans="1:16" ht="15.75" customHeight="1" thickBot="1">
      <c r="A5" s="168"/>
      <c r="B5" s="168"/>
      <c r="C5" s="176"/>
      <c r="D5" s="177"/>
      <c r="E5" s="178"/>
      <c r="K5" t="s">
        <v>120</v>
      </c>
      <c r="N5">
        <v>6501.47</v>
      </c>
      <c r="O5">
        <v>5365.17</v>
      </c>
      <c r="P5">
        <v>6046.08</v>
      </c>
    </row>
    <row r="6" spans="1:16" ht="15.75" thickBot="1">
      <c r="A6" s="169"/>
      <c r="B6" s="169"/>
      <c r="C6" s="165">
        <v>2019</v>
      </c>
      <c r="D6" s="165">
        <v>2020</v>
      </c>
      <c r="E6" s="165">
        <v>2021</v>
      </c>
      <c r="F6" s="165">
        <v>2022</v>
      </c>
      <c r="G6" s="165">
        <v>2023</v>
      </c>
      <c r="H6" s="165">
        <v>2024</v>
      </c>
      <c r="K6" t="s">
        <v>121</v>
      </c>
      <c r="N6">
        <v>362.62</v>
      </c>
      <c r="O6">
        <v>788.8</v>
      </c>
      <c r="P6">
        <v>812</v>
      </c>
    </row>
    <row r="7" spans="1:16" ht="15.75" thickBot="1">
      <c r="A7" s="28">
        <v>1</v>
      </c>
      <c r="B7" s="29">
        <v>2</v>
      </c>
      <c r="C7" s="166"/>
      <c r="D7" s="166"/>
      <c r="E7" s="166"/>
      <c r="F7" s="166"/>
      <c r="G7" s="166"/>
      <c r="H7" s="166"/>
      <c r="K7" t="s">
        <v>122</v>
      </c>
      <c r="N7">
        <v>10914.28</v>
      </c>
      <c r="O7">
        <v>9030.14</v>
      </c>
      <c r="P7">
        <v>10185.32</v>
      </c>
    </row>
    <row r="8" spans="1:16" ht="15.75" thickBot="1">
      <c r="A8" s="30">
        <v>1</v>
      </c>
      <c r="B8" s="115" t="s">
        <v>115</v>
      </c>
      <c r="C8" s="32">
        <v>281073.7</v>
      </c>
      <c r="D8" s="33" t="s">
        <v>68</v>
      </c>
      <c r="E8" s="33" t="s">
        <v>69</v>
      </c>
      <c r="K8" t="s">
        <v>123</v>
      </c>
      <c r="N8">
        <v>53.81</v>
      </c>
      <c r="O8">
        <v>72</v>
      </c>
      <c r="P8">
        <v>72</v>
      </c>
    </row>
    <row r="9" spans="1:16" ht="15.75" thickBot="1">
      <c r="A9" s="34"/>
      <c r="B9" s="35"/>
      <c r="C9" s="27" t="s">
        <v>71</v>
      </c>
      <c r="D9" s="27">
        <v>22.8</v>
      </c>
      <c r="E9" s="117">
        <v>20.399999999999999</v>
      </c>
      <c r="K9" t="s">
        <v>124</v>
      </c>
      <c r="N9">
        <v>63.4</v>
      </c>
      <c r="O9">
        <v>64.64</v>
      </c>
      <c r="P9">
        <v>66.88</v>
      </c>
    </row>
    <row r="10" spans="1:16" ht="26.25" thickBot="1">
      <c r="A10" s="34"/>
      <c r="B10" s="35" t="s">
        <v>72</v>
      </c>
      <c r="C10" s="36">
        <v>81060.899999999994</v>
      </c>
      <c r="D10" s="36">
        <v>75088.7</v>
      </c>
      <c r="E10" s="36">
        <v>80267.399999999994</v>
      </c>
      <c r="K10" t="s">
        <v>125</v>
      </c>
      <c r="N10">
        <v>3142.01</v>
      </c>
      <c r="O10">
        <v>657.53</v>
      </c>
      <c r="P10">
        <v>509.09</v>
      </c>
    </row>
    <row r="11" spans="1:16" ht="15.75" thickBot="1">
      <c r="A11" s="30">
        <v>2</v>
      </c>
      <c r="B11" s="31" t="s">
        <v>44</v>
      </c>
      <c r="C11" s="32">
        <v>281073693.38</v>
      </c>
      <c r="D11" s="32">
        <v>268849365.67000002</v>
      </c>
      <c r="E11" s="32">
        <v>286804349.38999999</v>
      </c>
      <c r="F11" s="24">
        <v>337010124.69999999</v>
      </c>
      <c r="G11" s="24">
        <v>450215536.63</v>
      </c>
      <c r="K11" t="s">
        <v>126</v>
      </c>
      <c r="N11">
        <v>21037.590000000004</v>
      </c>
      <c r="O11">
        <v>15978.28</v>
      </c>
      <c r="P11">
        <v>17691.370000000003</v>
      </c>
    </row>
    <row r="12" spans="1:16" ht="15.75" thickBot="1">
      <c r="A12" s="34"/>
      <c r="B12" s="116" t="s">
        <v>70</v>
      </c>
      <c r="C12" s="27" t="s">
        <v>73</v>
      </c>
      <c r="D12" s="27">
        <v>77.2</v>
      </c>
      <c r="E12" s="27">
        <v>79.599999999999994</v>
      </c>
      <c r="K12" t="s">
        <v>127</v>
      </c>
      <c r="N12">
        <v>1091.58</v>
      </c>
      <c r="O12">
        <v>1124.3699999999999</v>
      </c>
      <c r="P12">
        <v>1154.8</v>
      </c>
    </row>
    <row r="13" spans="1:16" ht="26.25" thickBot="1">
      <c r="A13" s="34"/>
      <c r="B13" s="35" t="s">
        <v>74</v>
      </c>
      <c r="C13" s="36">
        <v>972325.6</v>
      </c>
      <c r="D13" s="27" t="s">
        <v>75</v>
      </c>
      <c r="E13" s="36">
        <v>1326747.8999999999</v>
      </c>
      <c r="K13" t="s">
        <v>128</v>
      </c>
      <c r="N13">
        <v>3676.1</v>
      </c>
      <c r="O13">
        <v>3205.14</v>
      </c>
      <c r="P13">
        <v>3328.33</v>
      </c>
    </row>
    <row r="14" spans="1:16" ht="15.75" thickBot="1">
      <c r="A14" s="34"/>
      <c r="B14" s="31" t="s">
        <v>76</v>
      </c>
      <c r="C14" s="33" t="s">
        <v>77</v>
      </c>
      <c r="D14" s="33" t="s">
        <v>78</v>
      </c>
      <c r="E14" s="33" t="s">
        <v>79</v>
      </c>
      <c r="K14" t="s">
        <v>129</v>
      </c>
      <c r="N14">
        <v>15543.79</v>
      </c>
      <c r="O14">
        <v>11648.77</v>
      </c>
      <c r="P14">
        <v>13208.24</v>
      </c>
    </row>
    <row r="15" spans="1:16">
      <c r="K15" t="s">
        <v>130</v>
      </c>
      <c r="N15">
        <v>20311.47</v>
      </c>
      <c r="O15">
        <v>15978.28</v>
      </c>
      <c r="P15">
        <v>17691.37</v>
      </c>
    </row>
    <row r="24" spans="1:19" ht="16.5" thickBot="1">
      <c r="B24" s="135" t="s">
        <v>140</v>
      </c>
      <c r="C24" s="135" t="s">
        <v>39</v>
      </c>
      <c r="D24" s="135" t="s">
        <v>101</v>
      </c>
      <c r="E24" s="135" t="s">
        <v>102</v>
      </c>
      <c r="F24" s="136" t="s">
        <v>81</v>
      </c>
      <c r="G24" s="136" t="s">
        <v>141</v>
      </c>
      <c r="H24" s="135" t="s">
        <v>82</v>
      </c>
      <c r="I24" s="135" t="s">
        <v>83</v>
      </c>
      <c r="J24" s="135" t="s">
        <v>84</v>
      </c>
      <c r="K24" s="135" t="s">
        <v>85</v>
      </c>
      <c r="L24" s="135" t="s">
        <v>99</v>
      </c>
      <c r="M24" s="137" t="s">
        <v>45</v>
      </c>
      <c r="N24" s="137" t="s">
        <v>46</v>
      </c>
      <c r="O24" s="137" t="s">
        <v>47</v>
      </c>
      <c r="P24" s="137" t="s">
        <v>48</v>
      </c>
      <c r="Q24" s="137" t="s">
        <v>87</v>
      </c>
      <c r="R24" s="137" t="s">
        <v>100</v>
      </c>
      <c r="S24" s="137" t="s">
        <v>88</v>
      </c>
    </row>
    <row r="25" spans="1:19" ht="15.75" thickBot="1">
      <c r="A25" t="s">
        <v>133</v>
      </c>
      <c r="B25" s="138">
        <v>242917468.30000001</v>
      </c>
      <c r="C25" s="138">
        <v>3844237.38</v>
      </c>
      <c r="D25" s="138">
        <v>20355366.760000002</v>
      </c>
      <c r="E25" s="138">
        <v>3445818.78</v>
      </c>
      <c r="F25" s="138">
        <v>22.25</v>
      </c>
      <c r="G25" s="138">
        <v>4573998.16</v>
      </c>
      <c r="H25" s="138">
        <v>260620</v>
      </c>
      <c r="I25" s="138">
        <v>372127.01</v>
      </c>
      <c r="J25" s="138">
        <v>566724.72</v>
      </c>
      <c r="K25" s="138">
        <v>4735854.3899999997</v>
      </c>
      <c r="L25" s="138">
        <v>1455.63</v>
      </c>
      <c r="M25" s="139">
        <v>156761803.46000001</v>
      </c>
      <c r="N25" s="140">
        <v>146505853.47</v>
      </c>
      <c r="O25" s="140">
        <v>455381198.87</v>
      </c>
      <c r="P25" s="140">
        <v>9663911.5</v>
      </c>
      <c r="Q25" s="140">
        <v>4000000</v>
      </c>
      <c r="R25" s="141"/>
      <c r="S25" s="142"/>
    </row>
    <row r="26" spans="1:19" ht="15.75" thickBot="1">
      <c r="A26" t="s">
        <v>134</v>
      </c>
      <c r="B26" s="139">
        <v>235184487.91999999</v>
      </c>
      <c r="C26" s="140">
        <v>2733698.16</v>
      </c>
      <c r="D26" s="140">
        <v>17156706.91</v>
      </c>
      <c r="E26" s="140">
        <v>3871559.25</v>
      </c>
      <c r="F26" s="142"/>
      <c r="G26" s="140">
        <v>4437965.54</v>
      </c>
      <c r="H26" s="140">
        <v>114189.98</v>
      </c>
      <c r="I26" s="140">
        <v>379809.33</v>
      </c>
      <c r="J26" s="140">
        <v>1862901.41</v>
      </c>
      <c r="K26" s="140">
        <v>3088996.52</v>
      </c>
      <c r="L26" s="140">
        <v>19050.650000000001</v>
      </c>
      <c r="M26" s="139">
        <v>178936804</v>
      </c>
      <c r="N26" s="140">
        <v>169214965.59</v>
      </c>
      <c r="O26" s="140">
        <v>475070970.81</v>
      </c>
      <c r="P26" s="140">
        <v>85448148.329999998</v>
      </c>
      <c r="Q26" s="140">
        <v>3000000</v>
      </c>
      <c r="R26" s="140">
        <v>140564</v>
      </c>
      <c r="S26" s="140">
        <v>-184406.08</v>
      </c>
    </row>
    <row r="27" spans="1:19" ht="15.75" thickBot="1">
      <c r="A27" t="s">
        <v>117</v>
      </c>
      <c r="B27" s="138">
        <v>248246280.09</v>
      </c>
      <c r="C27" s="138">
        <v>3229393.39</v>
      </c>
      <c r="D27" s="138">
        <v>17106529.34</v>
      </c>
      <c r="E27" s="138">
        <v>4131431.92</v>
      </c>
      <c r="F27" s="138">
        <v>-12.75</v>
      </c>
      <c r="G27" s="138">
        <v>5961701.3099999996</v>
      </c>
      <c r="H27" s="138">
        <v>54063.360000000001</v>
      </c>
      <c r="I27" s="138">
        <v>1020019.87</v>
      </c>
      <c r="J27" s="138">
        <v>2391848.25</v>
      </c>
      <c r="K27" s="138">
        <v>4678573.79</v>
      </c>
      <c r="L27" s="138">
        <v>-15479.18</v>
      </c>
      <c r="M27" s="138">
        <v>196859838.81</v>
      </c>
      <c r="N27" s="138">
        <v>187771437.33000001</v>
      </c>
      <c r="O27" s="138">
        <v>503848940.75999999</v>
      </c>
      <c r="P27" s="138">
        <v>228979738.15000001</v>
      </c>
      <c r="Q27" s="138">
        <v>3000000</v>
      </c>
      <c r="R27" s="138"/>
      <c r="S27" s="138">
        <v>-249043.03</v>
      </c>
    </row>
    <row r="28" spans="1:19" ht="15.75" thickBot="1">
      <c r="A28" t="s">
        <v>118</v>
      </c>
      <c r="B28" s="139">
        <v>300372290.44</v>
      </c>
      <c r="C28" s="140">
        <v>3772965.47</v>
      </c>
      <c r="D28" s="139">
        <v>15499539.9</v>
      </c>
      <c r="E28" s="140">
        <v>4729974.97</v>
      </c>
      <c r="F28" s="142"/>
      <c r="G28" s="139">
        <v>7028464.6600000001</v>
      </c>
      <c r="H28" s="140">
        <v>126618.43</v>
      </c>
      <c r="I28" s="139">
        <v>215466.33</v>
      </c>
      <c r="J28" s="140">
        <v>1488624.7</v>
      </c>
      <c r="K28" s="139">
        <v>3781729</v>
      </c>
      <c r="L28" s="140">
        <v>-5549.23</v>
      </c>
      <c r="M28" s="139">
        <v>211423534.38999999</v>
      </c>
      <c r="N28" s="140">
        <v>255833491.93000001</v>
      </c>
      <c r="O28" s="140">
        <v>600854584.04999995</v>
      </c>
      <c r="P28" s="139">
        <v>67996931.200000003</v>
      </c>
      <c r="Q28" s="140">
        <v>3000000</v>
      </c>
      <c r="R28" s="142"/>
      <c r="S28" s="139">
        <v>-20636.87</v>
      </c>
    </row>
    <row r="29" spans="1:19" ht="15.75" thickBot="1">
      <c r="A29" t="s">
        <v>119</v>
      </c>
      <c r="B29" s="139">
        <v>408658813.89999998</v>
      </c>
      <c r="C29" s="140">
        <v>3966132.73</v>
      </c>
      <c r="D29" s="140">
        <v>18067110.59</v>
      </c>
      <c r="E29" s="140">
        <v>4482876.13</v>
      </c>
      <c r="F29" s="142"/>
      <c r="G29" s="140">
        <v>7329143.2300000004</v>
      </c>
      <c r="H29" s="140">
        <v>103045.08</v>
      </c>
      <c r="I29" s="140">
        <v>924274.91</v>
      </c>
      <c r="J29" s="140">
        <v>3616093.75</v>
      </c>
      <c r="K29" s="140">
        <v>3068046.31</v>
      </c>
      <c r="L29" s="142"/>
      <c r="M29" s="139">
        <v>191674145.91999999</v>
      </c>
      <c r="N29" s="140">
        <v>264911422.69</v>
      </c>
      <c r="O29" s="140">
        <v>643724015.57000005</v>
      </c>
      <c r="P29" s="140">
        <v>36359847.969999999</v>
      </c>
      <c r="Q29" s="140">
        <v>3000000</v>
      </c>
      <c r="R29" s="142"/>
      <c r="S29" s="143"/>
    </row>
    <row r="32" spans="1:19" ht="15.75" thickBot="1">
      <c r="B32" t="s">
        <v>133</v>
      </c>
      <c r="C32" t="s">
        <v>134</v>
      </c>
      <c r="D32" t="s">
        <v>117</v>
      </c>
      <c r="E32" t="s">
        <v>118</v>
      </c>
      <c r="F32" t="s">
        <v>119</v>
      </c>
    </row>
    <row r="33" spans="1:6" ht="15.75" thickBot="1">
      <c r="A33" s="125" t="s">
        <v>140</v>
      </c>
      <c r="B33" s="128">
        <v>242917468.30000001</v>
      </c>
      <c r="C33" s="129">
        <v>235184487.91999999</v>
      </c>
      <c r="D33" s="128">
        <v>248246280.09</v>
      </c>
      <c r="E33" s="129">
        <v>300372290.44</v>
      </c>
      <c r="F33" s="129">
        <v>408658813.89999998</v>
      </c>
    </row>
    <row r="34" spans="1:6" ht="15.75" thickBot="1">
      <c r="A34" s="125" t="s">
        <v>39</v>
      </c>
      <c r="B34" s="128">
        <v>3844237.38</v>
      </c>
      <c r="C34" s="130">
        <v>2733698.16</v>
      </c>
      <c r="D34" s="128">
        <v>3229393.39</v>
      </c>
      <c r="E34" s="130">
        <v>3772965.47</v>
      </c>
      <c r="F34" s="130">
        <v>3966132.73</v>
      </c>
    </row>
    <row r="35" spans="1:6" ht="15.75" thickBot="1">
      <c r="A35" s="125" t="s">
        <v>101</v>
      </c>
      <c r="B35" s="128">
        <v>20355366.760000002</v>
      </c>
      <c r="C35" s="130">
        <v>17156706.91</v>
      </c>
      <c r="D35" s="128">
        <v>17106529.34</v>
      </c>
      <c r="E35" s="129">
        <v>15499539.9</v>
      </c>
      <c r="F35" s="130">
        <v>18067110.59</v>
      </c>
    </row>
    <row r="36" spans="1:6" ht="15.75" thickBot="1">
      <c r="A36" s="125" t="s">
        <v>102</v>
      </c>
      <c r="B36" s="128">
        <v>3445818.78</v>
      </c>
      <c r="C36" s="130">
        <v>3871559.25</v>
      </c>
      <c r="D36" s="128">
        <v>4131431.92</v>
      </c>
      <c r="E36" s="130">
        <v>4729974.97</v>
      </c>
      <c r="F36" s="130">
        <v>4482876.13</v>
      </c>
    </row>
    <row r="37" spans="1:6" ht="15.75" thickBot="1">
      <c r="A37" s="126" t="s">
        <v>141</v>
      </c>
      <c r="B37" s="128">
        <v>4573998.16</v>
      </c>
      <c r="C37" s="130">
        <v>4437965.54</v>
      </c>
      <c r="D37" s="128">
        <v>5961701.3099999996</v>
      </c>
      <c r="E37" s="129">
        <v>7028464.6600000001</v>
      </c>
      <c r="F37" s="130">
        <v>7329143.2300000004</v>
      </c>
    </row>
    <row r="38" spans="1:6" ht="15.75" thickBot="1">
      <c r="A38" s="125" t="s">
        <v>82</v>
      </c>
      <c r="B38" s="128">
        <v>260620</v>
      </c>
      <c r="C38" s="130">
        <v>114189.98</v>
      </c>
      <c r="D38" s="128">
        <v>54063.360000000001</v>
      </c>
      <c r="E38" s="130">
        <v>126618.43</v>
      </c>
      <c r="F38" s="130">
        <v>103045.08</v>
      </c>
    </row>
    <row r="39" spans="1:6" ht="15.75" thickBot="1">
      <c r="A39" s="125" t="s">
        <v>83</v>
      </c>
      <c r="B39" s="128">
        <v>372127.01</v>
      </c>
      <c r="C39" s="130">
        <v>379809.33</v>
      </c>
      <c r="D39" s="128">
        <v>1020019.87</v>
      </c>
      <c r="E39" s="129">
        <v>215466.33</v>
      </c>
      <c r="F39" s="130">
        <v>924274.91</v>
      </c>
    </row>
    <row r="40" spans="1:6" ht="15.75" thickBot="1">
      <c r="A40" s="125" t="s">
        <v>84</v>
      </c>
      <c r="B40" s="128">
        <v>566724.72</v>
      </c>
      <c r="C40" s="130">
        <v>1862901.41</v>
      </c>
      <c r="D40" s="128">
        <v>2391848.25</v>
      </c>
      <c r="E40" s="130">
        <v>1488624.7</v>
      </c>
      <c r="F40" s="130">
        <v>3616093.75</v>
      </c>
    </row>
    <row r="41" spans="1:6" ht="15.75" thickBot="1">
      <c r="A41" s="125" t="s">
        <v>85</v>
      </c>
      <c r="B41" s="128">
        <v>4735854.3899999997</v>
      </c>
      <c r="C41" s="130">
        <v>3088996.52</v>
      </c>
      <c r="D41" s="128">
        <v>4678573.79</v>
      </c>
      <c r="E41" s="129">
        <v>3781729</v>
      </c>
      <c r="F41" s="130">
        <v>3068046.31</v>
      </c>
    </row>
    <row r="42" spans="1:6" ht="15.75" thickBot="1">
      <c r="A42" s="125" t="s">
        <v>99</v>
      </c>
      <c r="B42" s="128">
        <v>1455.63</v>
      </c>
      <c r="C42" s="130">
        <v>19050.650000000001</v>
      </c>
      <c r="D42" s="128">
        <v>-15479.18</v>
      </c>
      <c r="E42" s="130">
        <v>-5549.23</v>
      </c>
      <c r="F42" s="131"/>
    </row>
    <row r="43" spans="1:6" ht="16.5" thickBot="1">
      <c r="A43" s="127" t="s">
        <v>45</v>
      </c>
      <c r="B43" s="129">
        <v>156761803.46000001</v>
      </c>
      <c r="C43" s="129">
        <v>178936804</v>
      </c>
      <c r="D43" s="128">
        <v>196859838.81</v>
      </c>
      <c r="E43" s="129">
        <v>211423534.38999999</v>
      </c>
      <c r="F43" s="129">
        <v>191674145.91999999</v>
      </c>
    </row>
    <row r="44" spans="1:6" ht="16.5" thickBot="1">
      <c r="A44" s="127" t="s">
        <v>46</v>
      </c>
      <c r="B44" s="130">
        <v>146505853.47</v>
      </c>
      <c r="C44" s="130">
        <v>169214965.59</v>
      </c>
      <c r="D44" s="128">
        <v>187771437.33000001</v>
      </c>
      <c r="E44" s="130">
        <v>255833491.93000001</v>
      </c>
      <c r="F44" s="130">
        <v>264911422.69</v>
      </c>
    </row>
    <row r="45" spans="1:6" ht="16.5" thickBot="1">
      <c r="A45" s="127" t="s">
        <v>47</v>
      </c>
      <c r="B45" s="130">
        <v>455381198.87</v>
      </c>
      <c r="C45" s="130">
        <v>475070970.81</v>
      </c>
      <c r="D45" s="128">
        <v>503848940.75999999</v>
      </c>
      <c r="E45" s="130">
        <v>600854584.04999995</v>
      </c>
      <c r="F45" s="130">
        <v>643724015.57000005</v>
      </c>
    </row>
    <row r="46" spans="1:6" ht="16.5" thickBot="1">
      <c r="A46" s="127" t="s">
        <v>48</v>
      </c>
      <c r="B46" s="130">
        <v>9663911.5</v>
      </c>
      <c r="C46" s="130">
        <v>85448148.329999998</v>
      </c>
      <c r="D46" s="128">
        <v>228979738.15000001</v>
      </c>
      <c r="E46" s="129">
        <v>67996931.200000003</v>
      </c>
      <c r="F46" s="130">
        <v>36359847.969999999</v>
      </c>
    </row>
    <row r="47" spans="1:6" ht="16.5" thickBot="1">
      <c r="A47" s="127" t="s">
        <v>87</v>
      </c>
      <c r="B47" s="130">
        <v>4000000</v>
      </c>
      <c r="C47" s="130">
        <v>3000000</v>
      </c>
      <c r="D47" s="128">
        <v>3000000</v>
      </c>
      <c r="E47" s="130">
        <v>3000000</v>
      </c>
      <c r="F47" s="130">
        <v>3000000</v>
      </c>
    </row>
    <row r="48" spans="1:6" ht="16.5" thickBot="1">
      <c r="A48" s="127" t="s">
        <v>100</v>
      </c>
      <c r="B48" s="132"/>
      <c r="C48" s="130">
        <v>140564</v>
      </c>
      <c r="D48" s="128"/>
      <c r="E48" s="133"/>
      <c r="F48" s="131"/>
    </row>
    <row r="49" spans="1:6" ht="16.5" thickBot="1">
      <c r="A49" s="127" t="s">
        <v>88</v>
      </c>
      <c r="B49" s="133"/>
      <c r="C49" s="130">
        <v>-184406.08</v>
      </c>
      <c r="D49" s="128">
        <v>-249043.03</v>
      </c>
      <c r="E49" s="129">
        <v>-20636.87</v>
      </c>
      <c r="F49" s="134"/>
    </row>
  </sheetData>
  <mergeCells count="11">
    <mergeCell ref="H6:H7"/>
    <mergeCell ref="A3:A6"/>
    <mergeCell ref="B3:B6"/>
    <mergeCell ref="C3:E3"/>
    <mergeCell ref="C4:E4"/>
    <mergeCell ref="C5:E5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B10"/>
  <sheetViews>
    <sheetView windowProtection="1" workbookViewId="0">
      <selection activeCell="C10" sqref="C10"/>
    </sheetView>
  </sheetViews>
  <sheetFormatPr defaultRowHeight="15"/>
  <cols>
    <col min="1" max="1" width="48.7109375" style="123" customWidth="1"/>
    <col min="2" max="2" width="25.140625" style="123" customWidth="1"/>
    <col min="3" max="16384" width="9.140625" style="123"/>
  </cols>
  <sheetData>
    <row r="1" spans="1:2">
      <c r="A1" s="123">
        <v>3</v>
      </c>
      <c r="B1" s="123" t="str">
        <f>INDEX('стр дох'!A25:A29, A1)</f>
        <v>2021 г.</v>
      </c>
    </row>
    <row r="2" spans="1:2" ht="15.75" thickBot="1">
      <c r="A2" s="39" t="s">
        <v>140</v>
      </c>
      <c r="B2" s="124">
        <f>VLOOKUP(B$1,'стр дох'!$A:$Q,MATCH(A2,'стр дох'!$A$24:$Q$24,0),0)/1000</f>
        <v>248246.28009000001</v>
      </c>
    </row>
    <row r="3" spans="1:2" ht="15.75" thickBot="1">
      <c r="A3" s="39" t="s">
        <v>39</v>
      </c>
      <c r="B3" s="124">
        <f>VLOOKUP(B$1,'стр дох'!$A:$Q,MATCH(A3,'стр дох'!$A$24:$Q$24,0),0)/1000</f>
        <v>3229.3933900000002</v>
      </c>
    </row>
    <row r="4" spans="1:2" ht="15.75" thickBot="1">
      <c r="A4" s="39" t="s">
        <v>101</v>
      </c>
      <c r="B4" s="124">
        <f>VLOOKUP(B$1,'стр дох'!$A:$Q,MATCH(A4,'стр дох'!$A$24:$Q$24,0),0)/1000</f>
        <v>17106.529340000001</v>
      </c>
    </row>
    <row r="5" spans="1:2" ht="15.75" thickBot="1">
      <c r="A5" s="39" t="s">
        <v>102</v>
      </c>
      <c r="B5" s="124">
        <f>VLOOKUP(B$1,'стр дох'!$A:$Q,MATCH(A5,'стр дох'!$A$24:$Q$24,0),0)/1000</f>
        <v>4131.43192</v>
      </c>
    </row>
    <row r="6" spans="1:2" ht="15.75" thickBot="1">
      <c r="A6" s="126" t="s">
        <v>141</v>
      </c>
      <c r="B6" s="124">
        <f>VLOOKUP(B$1,'стр дох'!$A:$Q,MATCH(A6,'стр дох'!$A$24:$Q$24,0),0)/1000</f>
        <v>5961.7013099999995</v>
      </c>
    </row>
    <row r="7" spans="1:2" ht="15.75" thickBot="1">
      <c r="A7" s="125" t="s">
        <v>82</v>
      </c>
      <c r="B7" s="124">
        <f>VLOOKUP(B$1,'стр дох'!$A:$Q,MATCH(A7,'стр дох'!$A$24:$Q$24,0),0)/1000</f>
        <v>54.063360000000003</v>
      </c>
    </row>
    <row r="8" spans="1:2" ht="15.75" thickBot="1">
      <c r="A8" s="125" t="s">
        <v>83</v>
      </c>
      <c r="B8" s="124">
        <f>VLOOKUP(B$1,'стр дох'!$A:$Q,MATCH(A8,'стр дох'!$A$24:$Q$24,0),0)/1000</f>
        <v>1020.01987</v>
      </c>
    </row>
    <row r="9" spans="1:2" ht="15.75" thickBot="1">
      <c r="A9" s="125" t="s">
        <v>84</v>
      </c>
      <c r="B9" s="124">
        <f>VLOOKUP(B$1,'стр дох'!$A:$Q,MATCH(A9,'стр дох'!$A$24:$Q$24,0),0)/1000</f>
        <v>2391.84825</v>
      </c>
    </row>
    <row r="10" spans="1:2" ht="15.75" thickBot="1">
      <c r="A10" s="125" t="s">
        <v>85</v>
      </c>
      <c r="B10" s="124">
        <f>VLOOKUP(B$1,'стр дох'!$A:$Q,MATCH(A10,'стр дох'!$A$24:$Q$24,0),0)/1000</f>
        <v>4678.5737900000004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B6"/>
  <sheetViews>
    <sheetView windowProtection="1" workbookViewId="0">
      <selection activeCell="C10" sqref="C10"/>
    </sheetView>
  </sheetViews>
  <sheetFormatPr defaultRowHeight="15"/>
  <cols>
    <col min="1" max="1" width="16.85546875" style="123" customWidth="1"/>
    <col min="2" max="2" width="45.140625" style="123" customWidth="1"/>
    <col min="3" max="16384" width="9.140625" style="123"/>
  </cols>
  <sheetData>
    <row r="1" spans="1:2">
      <c r="A1" s="123">
        <v>1</v>
      </c>
      <c r="B1" s="123" t="str">
        <f>INDEX('стр дох'!A33:A41, A1)</f>
        <v>НДФЛ</v>
      </c>
    </row>
    <row r="2" spans="1:2">
      <c r="A2" s="119" t="s">
        <v>131</v>
      </c>
      <c r="B2" s="124">
        <f>VLOOKUP(B$1,'Структура дох'!$A:$Q,MATCH(A2,'Структура дох'!$A$1:$Q$1,0),0)/1000</f>
        <v>242917.46830000001</v>
      </c>
    </row>
    <row r="3" spans="1:2">
      <c r="A3" s="119" t="s">
        <v>132</v>
      </c>
      <c r="B3" s="124">
        <f>VLOOKUP(B$1,'Структура дох'!$A:$Q,MATCH(A3,'Структура дох'!$A$1:$Q$1,0),0)/1000</f>
        <v>235184.48791999999</v>
      </c>
    </row>
    <row r="4" spans="1:2">
      <c r="A4" s="119" t="s">
        <v>117</v>
      </c>
      <c r="B4" s="124">
        <f>VLOOKUP(B$1,'Структура дох'!$A:$Q,MATCH(A4,'Структура дох'!$A$1:$Q$1,0),0)/1000</f>
        <v>248246.28009000001</v>
      </c>
    </row>
    <row r="5" spans="1:2">
      <c r="A5" s="119" t="s">
        <v>118</v>
      </c>
      <c r="B5" s="124">
        <f>VLOOKUP(B$1,'Структура дох'!$A:$Q,MATCH(A5,'Структура дох'!$A$1:$Q$1,0),0)/1000</f>
        <v>300372.29044000001</v>
      </c>
    </row>
    <row r="6" spans="1:2">
      <c r="A6" s="119" t="s">
        <v>119</v>
      </c>
      <c r="B6" s="124">
        <f>VLOOKUP(B$1,'Структура дох'!$A:$Q,MATCH(A6,'Структура дох'!$A$1:$Q$1,0),0)/1000</f>
        <v>408658.81389999995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B6"/>
  <sheetViews>
    <sheetView windowProtection="1" workbookViewId="0">
      <selection activeCell="C10" sqref="C10"/>
    </sheetView>
  </sheetViews>
  <sheetFormatPr defaultRowHeight="15"/>
  <cols>
    <col min="1" max="1" width="48.7109375" style="123" customWidth="1"/>
    <col min="2" max="2" width="25.140625" style="123" customWidth="1"/>
    <col min="3" max="16384" width="9.140625" style="123"/>
  </cols>
  <sheetData>
    <row r="1" spans="1:2">
      <c r="A1" s="123">
        <v>3</v>
      </c>
      <c r="B1" s="123" t="str">
        <f>INDEX('стр дох'!A25:A29, A1)</f>
        <v>2021 г.</v>
      </c>
    </row>
    <row r="2" spans="1:2">
      <c r="A2" s="123" t="s">
        <v>45</v>
      </c>
      <c r="B2" s="124">
        <f>VLOOKUP(B$1,'Структура дох'!$A:$Q,MATCH(A2,'Структура дох'!$A$38:$X$38,0),0)/1000</f>
        <v>196859.83881000002</v>
      </c>
    </row>
    <row r="3" spans="1:2">
      <c r="A3" s="123" t="s">
        <v>46</v>
      </c>
      <c r="B3" s="124">
        <f>VLOOKUP(B$1,'Структура дох'!$A:$Q,MATCH(A3,'Структура дох'!$A$38:$X$38,0),0)/1000</f>
        <v>187771.43733000002</v>
      </c>
    </row>
    <row r="4" spans="1:2">
      <c r="A4" s="123" t="s">
        <v>47</v>
      </c>
      <c r="B4" s="124">
        <f>VLOOKUP(B$1,'Структура дох'!$A:$X,MATCH(A4,'Структура дох'!$A$38:$X$38,0),0)/1000</f>
        <v>503848.94075999997</v>
      </c>
    </row>
    <row r="5" spans="1:2">
      <c r="A5" s="123" t="s">
        <v>48</v>
      </c>
      <c r="B5" s="124">
        <f>VLOOKUP(B$1,'Структура дох'!$A:$X,MATCH(A5,'Структура дох'!$A$38:$X$38,0),0)/1000</f>
        <v>228979.73815000002</v>
      </c>
    </row>
    <row r="6" spans="1:2">
      <c r="A6" s="123" t="s">
        <v>87</v>
      </c>
      <c r="B6" s="124">
        <f>VLOOKUP(B$1,'Структура дох'!$A:$X,MATCH(A6,'Структура дох'!$A$38:$X$38,0),0)/1000</f>
        <v>3000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B6"/>
  <sheetViews>
    <sheetView windowProtection="1" workbookViewId="0">
      <selection activeCell="C10" sqref="C10"/>
    </sheetView>
  </sheetViews>
  <sheetFormatPr defaultRowHeight="15"/>
  <cols>
    <col min="1" max="1" width="16.85546875" style="123" customWidth="1"/>
    <col min="2" max="2" width="45.140625" style="123" customWidth="1"/>
    <col min="3" max="16384" width="9.140625" style="123"/>
  </cols>
  <sheetData>
    <row r="1" spans="1:2">
      <c r="A1" s="123">
        <v>5</v>
      </c>
      <c r="B1" s="123" t="str">
        <f>INDEX('Структура дох'!A22:A26, A1)</f>
        <v>Прочие безвозмездные поступления</v>
      </c>
    </row>
    <row r="2" spans="1:2">
      <c r="A2" s="119" t="s">
        <v>131</v>
      </c>
      <c r="B2" s="124">
        <f>VLOOKUP(B$1,'Структура дох'!$A:$Q,MATCH(A2,'Структура дох'!$A$1:$Q$1,0),0)/1000</f>
        <v>4000</v>
      </c>
    </row>
    <row r="3" spans="1:2">
      <c r="A3" s="119" t="s">
        <v>132</v>
      </c>
      <c r="B3" s="124">
        <f>VLOOKUP(B$1,'Структура дох'!$A:$Q,MATCH(A3,'Структура дох'!$A$1:$Q$1,0),0)/1000</f>
        <v>3000</v>
      </c>
    </row>
    <row r="4" spans="1:2">
      <c r="A4" s="119" t="s">
        <v>117</v>
      </c>
      <c r="B4" s="124">
        <f>VLOOKUP(B$1,'Структура дох'!$A:$Q,MATCH(A4,'Структура дох'!$A$1:$Q$1,0),0)/1000</f>
        <v>3000</v>
      </c>
    </row>
    <row r="5" spans="1:2">
      <c r="A5" s="119" t="s">
        <v>118</v>
      </c>
      <c r="B5" s="124">
        <f>VLOOKUP(B$1,'Структура дох'!$A:$Q,MATCH(A5,'Структура дох'!$A$1:$Q$1,0),0)/1000</f>
        <v>3000</v>
      </c>
    </row>
    <row r="6" spans="1:2">
      <c r="A6" s="119" t="s">
        <v>119</v>
      </c>
      <c r="B6" s="124">
        <f>VLOOKUP(B$1,'Структура дох'!$A:$Q,MATCH(A6,'Структура дох'!$A$1:$Q$1,0),0)/1000</f>
        <v>3000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17"/>
  <sheetViews>
    <sheetView windowProtection="1" workbookViewId="0">
      <selection activeCell="C10" sqref="C10"/>
    </sheetView>
  </sheetViews>
  <sheetFormatPr defaultRowHeight="15"/>
  <cols>
    <col min="1" max="1" width="39.5703125" customWidth="1"/>
    <col min="2" max="7" width="14.5703125" customWidth="1"/>
  </cols>
  <sheetData>
    <row r="2" spans="1:7" ht="15.75" thickBot="1"/>
    <row r="3" spans="1:7" ht="35.25" customHeight="1">
      <c r="A3" s="165" t="s">
        <v>80</v>
      </c>
      <c r="B3" s="165">
        <v>2019</v>
      </c>
      <c r="C3" s="165">
        <v>2020</v>
      </c>
      <c r="D3" s="165">
        <v>2021</v>
      </c>
      <c r="E3" s="165">
        <v>2022</v>
      </c>
      <c r="F3" s="165">
        <v>2023</v>
      </c>
      <c r="G3" s="165">
        <v>2024</v>
      </c>
    </row>
    <row r="4" spans="1:7" ht="15.75" thickBot="1">
      <c r="A4" s="166"/>
      <c r="B4" s="166"/>
      <c r="C4" s="166"/>
      <c r="D4" s="166"/>
      <c r="E4" s="166"/>
      <c r="F4" s="166"/>
      <c r="G4" s="166"/>
    </row>
    <row r="5" spans="1:7" ht="15.75" thickBot="1">
      <c r="A5" s="38">
        <v>1</v>
      </c>
      <c r="B5" s="37">
        <v>3</v>
      </c>
      <c r="C5" s="37">
        <v>3</v>
      </c>
      <c r="D5" s="37">
        <v>3</v>
      </c>
      <c r="E5" s="37">
        <v>3</v>
      </c>
      <c r="F5" s="37">
        <v>3</v>
      </c>
      <c r="G5" s="37">
        <v>3</v>
      </c>
    </row>
    <row r="6" spans="1:7" ht="15.75" thickBot="1">
      <c r="A6" s="39" t="s">
        <v>140</v>
      </c>
      <c r="B6" s="40">
        <v>242917468.30000001</v>
      </c>
      <c r="C6" s="62">
        <v>235184487.91999999</v>
      </c>
      <c r="D6" s="40">
        <v>248246280.09</v>
      </c>
      <c r="E6" s="62">
        <v>300372290.44</v>
      </c>
      <c r="F6" s="62">
        <v>408658813.89999998</v>
      </c>
      <c r="G6" s="40"/>
    </row>
    <row r="7" spans="1:7" ht="15.75" thickBot="1">
      <c r="A7" s="39" t="s">
        <v>39</v>
      </c>
      <c r="B7" s="40">
        <v>3844237.38</v>
      </c>
      <c r="C7" s="54">
        <v>2733698.16</v>
      </c>
      <c r="D7" s="40">
        <v>3229393.39</v>
      </c>
      <c r="E7" s="54">
        <v>3772965.47</v>
      </c>
      <c r="F7" s="54">
        <v>3966132.73</v>
      </c>
      <c r="G7" s="40"/>
    </row>
    <row r="8" spans="1:7" ht="15.75" thickBot="1">
      <c r="A8" s="39" t="s">
        <v>101</v>
      </c>
      <c r="B8" s="40">
        <v>20355366.760000002</v>
      </c>
      <c r="C8" s="54">
        <v>17156706.91</v>
      </c>
      <c r="D8" s="40">
        <v>17106529.34</v>
      </c>
      <c r="E8" s="62">
        <v>15499539.9</v>
      </c>
      <c r="F8" s="54">
        <v>18067110.59</v>
      </c>
      <c r="G8" s="40"/>
    </row>
    <row r="9" spans="1:7" ht="15.75" thickBot="1">
      <c r="A9" s="39" t="s">
        <v>102</v>
      </c>
      <c r="B9" s="40">
        <v>3445818.78</v>
      </c>
      <c r="C9" s="54">
        <v>3871559.25</v>
      </c>
      <c r="D9" s="40">
        <v>4131431.92</v>
      </c>
      <c r="E9" s="54">
        <v>4729974.97</v>
      </c>
      <c r="F9" s="54">
        <v>4482876.13</v>
      </c>
      <c r="G9" s="40"/>
    </row>
    <row r="10" spans="1:7" ht="39" thickBot="1">
      <c r="A10" s="41" t="s">
        <v>81</v>
      </c>
      <c r="B10" s="40">
        <v>22.25</v>
      </c>
      <c r="D10" s="40">
        <v>-12.75</v>
      </c>
      <c r="E10" s="24"/>
      <c r="G10" s="40"/>
    </row>
    <row r="11" spans="1:7" ht="15.75" thickBot="1">
      <c r="A11" s="41" t="s">
        <v>141</v>
      </c>
      <c r="B11" s="40">
        <v>4573998.16</v>
      </c>
      <c r="C11" s="54">
        <v>4437965.54</v>
      </c>
      <c r="D11" s="40">
        <v>5961701.3099999996</v>
      </c>
      <c r="E11" s="62">
        <v>7028464.6600000001</v>
      </c>
      <c r="F11" s="54">
        <v>7329143.2300000004</v>
      </c>
      <c r="G11" s="40"/>
    </row>
    <row r="12" spans="1:7" ht="26.25" thickBot="1">
      <c r="A12" s="39" t="s">
        <v>82</v>
      </c>
      <c r="B12" s="40">
        <v>260620</v>
      </c>
      <c r="C12" s="54">
        <v>114189.98</v>
      </c>
      <c r="D12" s="40">
        <v>54063.360000000001</v>
      </c>
      <c r="E12" s="54">
        <v>126618.43</v>
      </c>
      <c r="F12" s="54">
        <v>103045.08</v>
      </c>
      <c r="G12" s="40"/>
    </row>
    <row r="13" spans="1:7" ht="26.25" thickBot="1">
      <c r="A13" s="39" t="s">
        <v>83</v>
      </c>
      <c r="B13" s="40">
        <v>372127.01</v>
      </c>
      <c r="C13" s="54">
        <v>379809.33</v>
      </c>
      <c r="D13" s="40">
        <v>1020019.87</v>
      </c>
      <c r="E13" s="62">
        <v>215466.33</v>
      </c>
      <c r="F13" s="54">
        <v>924274.91</v>
      </c>
      <c r="G13" s="40"/>
    </row>
    <row r="14" spans="1:7" ht="26.25" thickBot="1">
      <c r="A14" s="39" t="s">
        <v>84</v>
      </c>
      <c r="B14" s="40">
        <v>566724.72</v>
      </c>
      <c r="C14" s="54">
        <v>1862901.41</v>
      </c>
      <c r="D14" s="40">
        <v>2391848.25</v>
      </c>
      <c r="E14" s="54">
        <v>1488624.7</v>
      </c>
      <c r="F14" s="54">
        <v>3616093.75</v>
      </c>
      <c r="G14" s="40"/>
    </row>
    <row r="15" spans="1:7" ht="15.75" thickBot="1">
      <c r="A15" s="39" t="s">
        <v>85</v>
      </c>
      <c r="B15" s="40">
        <v>4735854.3899999997</v>
      </c>
      <c r="C15" s="54">
        <v>3088996.52</v>
      </c>
      <c r="D15" s="40">
        <v>4678573.79</v>
      </c>
      <c r="E15" s="62">
        <v>3781729</v>
      </c>
      <c r="F15" s="54">
        <v>3068046.31</v>
      </c>
      <c r="G15" s="40"/>
    </row>
    <row r="16" spans="1:7" ht="15.75" thickBot="1">
      <c r="A16" s="39" t="s">
        <v>99</v>
      </c>
      <c r="B16" s="40">
        <v>1455.63</v>
      </c>
      <c r="C16" s="54">
        <v>19050.650000000001</v>
      </c>
      <c r="D16" s="40">
        <v>-15479.18</v>
      </c>
      <c r="E16" s="54">
        <v>-5549.23</v>
      </c>
      <c r="G16" s="40"/>
    </row>
    <row r="17" spans="1:7" ht="15.75" thickBot="1">
      <c r="A17" s="38" t="s">
        <v>86</v>
      </c>
      <c r="B17" s="40">
        <v>281073693.38</v>
      </c>
      <c r="C17" s="54">
        <v>268849365.67000002</v>
      </c>
      <c r="D17" s="40">
        <v>286804349.38999999</v>
      </c>
      <c r="E17" s="107">
        <v>337010124.69999999</v>
      </c>
      <c r="F17" s="54">
        <v>450215536.63</v>
      </c>
      <c r="G17" s="40"/>
    </row>
  </sheetData>
  <mergeCells count="7">
    <mergeCell ref="E3:E4"/>
    <mergeCell ref="F3:F4"/>
    <mergeCell ref="G3:G4"/>
    <mergeCell ref="A3:A4"/>
    <mergeCell ref="D3:D4"/>
    <mergeCell ref="B3:B4"/>
    <mergeCell ref="C3:C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3:G12"/>
  <sheetViews>
    <sheetView windowProtection="1" workbookViewId="0">
      <selection activeCell="C10" sqref="C10"/>
    </sheetView>
  </sheetViews>
  <sheetFormatPr defaultRowHeight="15"/>
  <cols>
    <col min="1" max="1" width="38.85546875" customWidth="1"/>
    <col min="2" max="7" width="18.7109375" customWidth="1"/>
  </cols>
  <sheetData>
    <row r="3" spans="1:7" ht="15.75" thickBot="1"/>
    <row r="4" spans="1:7" ht="16.5" thickBot="1">
      <c r="A4" s="42" t="s">
        <v>31</v>
      </c>
      <c r="B4" s="43">
        <v>2019</v>
      </c>
      <c r="C4" s="43">
        <v>2020</v>
      </c>
      <c r="D4" s="43">
        <v>2021</v>
      </c>
      <c r="E4" s="43">
        <v>2022</v>
      </c>
      <c r="F4" s="43">
        <v>2023</v>
      </c>
      <c r="G4" s="43">
        <v>2024</v>
      </c>
    </row>
    <row r="5" spans="1:7" ht="16.5" thickBot="1">
      <c r="A5" s="44" t="s">
        <v>45</v>
      </c>
      <c r="B5" s="55">
        <v>156761803.46000001</v>
      </c>
      <c r="C5" s="55">
        <v>178936804</v>
      </c>
      <c r="D5" s="56">
        <v>196859838.81</v>
      </c>
      <c r="E5" s="55">
        <v>211423534.38999999</v>
      </c>
      <c r="F5" s="55">
        <v>191674145.91999999</v>
      </c>
      <c r="G5" s="57"/>
    </row>
    <row r="6" spans="1:7" ht="16.5" thickBot="1">
      <c r="A6" s="44" t="s">
        <v>46</v>
      </c>
      <c r="B6" s="58">
        <v>146505853.47</v>
      </c>
      <c r="C6" s="58">
        <v>169214965.59</v>
      </c>
      <c r="D6" s="56">
        <v>187771437.33000001</v>
      </c>
      <c r="E6" s="58">
        <v>255833491.93000001</v>
      </c>
      <c r="F6" s="58">
        <v>264911422.69</v>
      </c>
      <c r="G6" s="57"/>
    </row>
    <row r="7" spans="1:7" ht="16.5" thickBot="1">
      <c r="A7" s="44" t="s">
        <v>47</v>
      </c>
      <c r="B7" s="58">
        <v>455381198.87</v>
      </c>
      <c r="C7" s="58">
        <v>475070970.81</v>
      </c>
      <c r="D7" s="56">
        <v>503848940.75999999</v>
      </c>
      <c r="E7" s="58">
        <v>600854584.04999995</v>
      </c>
      <c r="F7" s="58">
        <v>643724015.57000005</v>
      </c>
      <c r="G7" s="57"/>
    </row>
    <row r="8" spans="1:7" ht="16.5" thickBot="1">
      <c r="A8" s="44" t="s">
        <v>48</v>
      </c>
      <c r="B8" s="58">
        <v>9663911.5</v>
      </c>
      <c r="C8" s="58">
        <v>85448148.329999998</v>
      </c>
      <c r="D8" s="56">
        <v>228979738.15000001</v>
      </c>
      <c r="E8" s="55">
        <v>67996931.200000003</v>
      </c>
      <c r="F8" s="58">
        <v>36359847.969999999</v>
      </c>
      <c r="G8" s="57"/>
    </row>
    <row r="9" spans="1:7" ht="16.5" thickBot="1">
      <c r="A9" s="44" t="s">
        <v>87</v>
      </c>
      <c r="B9" s="58">
        <v>4000000</v>
      </c>
      <c r="C9" s="58">
        <v>3000000</v>
      </c>
      <c r="D9" s="56">
        <v>3000000</v>
      </c>
      <c r="E9" s="58">
        <v>3000000</v>
      </c>
      <c r="F9" s="58">
        <v>3000000</v>
      </c>
      <c r="G9" s="57"/>
    </row>
    <row r="10" spans="1:7" ht="48" thickBot="1">
      <c r="A10" s="44" t="s">
        <v>100</v>
      </c>
      <c r="B10" s="63"/>
      <c r="C10" s="58">
        <v>140564</v>
      </c>
      <c r="D10" s="56"/>
      <c r="E10" s="24"/>
      <c r="G10" s="57"/>
    </row>
    <row r="11" spans="1:7" ht="48" thickBot="1">
      <c r="A11" s="44" t="s">
        <v>88</v>
      </c>
      <c r="B11" s="24"/>
      <c r="C11" s="58">
        <v>-184406.08</v>
      </c>
      <c r="D11" s="56">
        <v>-249043.03</v>
      </c>
      <c r="E11" s="55">
        <v>-20636.87</v>
      </c>
      <c r="F11" s="57"/>
      <c r="G11" s="57"/>
    </row>
    <row r="12" spans="1:7" ht="16.5" thickBot="1">
      <c r="A12" s="45" t="s">
        <v>86</v>
      </c>
      <c r="B12" s="58">
        <v>772312767.29999995</v>
      </c>
      <c r="C12" s="58">
        <v>911627046.64999998</v>
      </c>
      <c r="D12" s="56">
        <v>1120210912.02</v>
      </c>
      <c r="E12" s="58">
        <v>1139087904.7</v>
      </c>
      <c r="F12" s="67">
        <v>1139603201.1300001</v>
      </c>
      <c r="G12" s="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2:J21"/>
  <sheetViews>
    <sheetView windowProtection="1" workbookViewId="0">
      <selection activeCell="C10" sqref="C10"/>
    </sheetView>
  </sheetViews>
  <sheetFormatPr defaultRowHeight="15"/>
  <cols>
    <col min="1" max="1" width="36.85546875" customWidth="1"/>
    <col min="2" max="2" width="12.7109375" customWidth="1"/>
    <col min="3" max="6" width="11.28515625" bestFit="1" customWidth="1"/>
  </cols>
  <sheetData>
    <row r="2" spans="1:10" ht="58.5" customHeight="1">
      <c r="C2" s="157" t="s">
        <v>16</v>
      </c>
      <c r="D2" s="157"/>
      <c r="E2" s="157"/>
      <c r="F2" s="157"/>
      <c r="G2" s="157"/>
      <c r="H2" s="157"/>
      <c r="I2" s="157"/>
      <c r="J2" s="157"/>
    </row>
    <row r="3" spans="1:10">
      <c r="C3" s="158" t="s">
        <v>1</v>
      </c>
      <c r="D3" s="158"/>
      <c r="E3" s="158"/>
      <c r="F3" s="158"/>
    </row>
    <row r="4" spans="1:10">
      <c r="A4" s="9"/>
      <c r="B4" s="9">
        <v>2019</v>
      </c>
      <c r="C4" s="9">
        <v>2020</v>
      </c>
      <c r="D4" s="9">
        <v>2021</v>
      </c>
      <c r="E4" s="9">
        <v>2022</v>
      </c>
      <c r="F4" s="9">
        <v>2023</v>
      </c>
    </row>
    <row r="5" spans="1:10">
      <c r="A5" s="9"/>
      <c r="B5" s="9"/>
      <c r="C5" s="9"/>
      <c r="D5" s="9"/>
      <c r="E5" s="9"/>
      <c r="F5" s="9"/>
    </row>
    <row r="6" spans="1:10" ht="60">
      <c r="A6" s="10" t="s">
        <v>16</v>
      </c>
      <c r="B6" s="10"/>
      <c r="C6" s="11">
        <v>147</v>
      </c>
      <c r="D6" s="11"/>
      <c r="E6" s="11">
        <v>147</v>
      </c>
      <c r="F6" s="11"/>
    </row>
    <row r="7" spans="1:10" ht="24.75" customHeight="1">
      <c r="A7" s="10" t="s">
        <v>24</v>
      </c>
      <c r="B7" s="10"/>
      <c r="C7" s="11"/>
      <c r="D7" s="11"/>
      <c r="E7" s="11"/>
      <c r="F7" s="11"/>
    </row>
    <row r="8" spans="1:10" ht="45">
      <c r="A8" s="10" t="s">
        <v>25</v>
      </c>
      <c r="B8" s="114">
        <v>29046.1</v>
      </c>
      <c r="C8" s="12">
        <v>31386.2</v>
      </c>
      <c r="D8" s="12">
        <v>33490.9</v>
      </c>
      <c r="E8" s="11">
        <v>37452.400000000001</v>
      </c>
      <c r="F8" s="12">
        <v>42255.4</v>
      </c>
    </row>
    <row r="9" spans="1:10" ht="60">
      <c r="A9" s="10" t="s">
        <v>27</v>
      </c>
      <c r="B9" s="10">
        <v>19907.099999999999</v>
      </c>
      <c r="C9" s="12">
        <v>21968.2</v>
      </c>
      <c r="D9" s="12">
        <v>23160.9</v>
      </c>
      <c r="E9" s="11">
        <v>26868</v>
      </c>
      <c r="F9" s="12">
        <v>28970.400000000001</v>
      </c>
    </row>
    <row r="10" spans="1:10" ht="30">
      <c r="A10" s="10" t="s">
        <v>26</v>
      </c>
      <c r="B10" s="10">
        <v>24088.7</v>
      </c>
      <c r="C10" s="11">
        <v>25386.6</v>
      </c>
      <c r="D10" s="11">
        <v>27839.3</v>
      </c>
      <c r="E10" s="11">
        <v>32831.9</v>
      </c>
      <c r="F10" s="12">
        <v>37470</v>
      </c>
    </row>
    <row r="11" spans="1:10" ht="45">
      <c r="A11" s="10" t="s">
        <v>28</v>
      </c>
      <c r="B11" s="10">
        <v>24362.2</v>
      </c>
      <c r="C11" s="11">
        <v>24641.9</v>
      </c>
      <c r="D11" s="11">
        <v>25447.5</v>
      </c>
      <c r="E11" s="11">
        <v>30015.1</v>
      </c>
      <c r="F11" s="12">
        <v>33604.6</v>
      </c>
    </row>
    <row r="12" spans="1:10" ht="45">
      <c r="A12" s="10" t="s">
        <v>29</v>
      </c>
      <c r="B12" s="10">
        <v>22356.1</v>
      </c>
      <c r="C12" s="12">
        <v>23418.799999999999</v>
      </c>
      <c r="D12" s="12">
        <v>29263.1</v>
      </c>
      <c r="E12" s="12">
        <v>29657.3</v>
      </c>
      <c r="F12" s="12">
        <v>36217.199999999997</v>
      </c>
    </row>
    <row r="13" spans="1:10" ht="45">
      <c r="A13" s="10" t="s">
        <v>21</v>
      </c>
      <c r="B13" s="10">
        <v>44015</v>
      </c>
      <c r="C13" s="11">
        <v>43661</v>
      </c>
      <c r="D13" s="11">
        <v>43520</v>
      </c>
      <c r="E13" s="11">
        <v>40239</v>
      </c>
      <c r="F13" s="12">
        <v>39838</v>
      </c>
    </row>
    <row r="14" spans="1:10" ht="60">
      <c r="A14" s="10" t="s">
        <v>20</v>
      </c>
      <c r="B14" s="10"/>
      <c r="C14" s="12">
        <v>3324</v>
      </c>
      <c r="D14" s="12">
        <v>3101</v>
      </c>
      <c r="E14" s="12">
        <v>2860</v>
      </c>
      <c r="F14" s="12">
        <v>2638</v>
      </c>
    </row>
    <row r="15" spans="1:10" ht="60">
      <c r="A15" s="10" t="s">
        <v>18</v>
      </c>
      <c r="B15" s="10"/>
      <c r="C15" s="11">
        <v>7324</v>
      </c>
      <c r="D15" s="11">
        <v>7605</v>
      </c>
      <c r="E15" s="12">
        <v>7732</v>
      </c>
      <c r="F15" s="12">
        <v>6867</v>
      </c>
    </row>
    <row r="16" spans="1:10" ht="75">
      <c r="A16" s="10" t="s">
        <v>19</v>
      </c>
      <c r="B16" s="10"/>
      <c r="C16" s="11">
        <v>41195</v>
      </c>
      <c r="D16" s="11">
        <v>41023</v>
      </c>
      <c r="E16" s="11">
        <v>41045</v>
      </c>
      <c r="F16" s="11">
        <v>38026</v>
      </c>
    </row>
    <row r="17" spans="1:6" ht="45">
      <c r="A17" s="10" t="s">
        <v>17</v>
      </c>
      <c r="B17" s="10"/>
      <c r="C17" s="11">
        <v>8492</v>
      </c>
      <c r="D17" s="11">
        <v>8642</v>
      </c>
      <c r="E17" s="11">
        <v>8653</v>
      </c>
      <c r="F17" s="11">
        <v>7772</v>
      </c>
    </row>
    <row r="18" spans="1:6" ht="60">
      <c r="A18" s="10" t="s">
        <v>23</v>
      </c>
      <c r="B18" s="10"/>
      <c r="C18" s="11">
        <v>191766</v>
      </c>
      <c r="D18" s="11">
        <v>536878</v>
      </c>
      <c r="E18" s="11">
        <v>224054</v>
      </c>
      <c r="F18" s="11">
        <v>221275</v>
      </c>
    </row>
    <row r="19" spans="1:6" ht="75">
      <c r="A19" s="10" t="s">
        <v>22</v>
      </c>
      <c r="B19" s="10">
        <v>7747</v>
      </c>
      <c r="C19" s="11">
        <v>4368.2</v>
      </c>
      <c r="D19" s="11">
        <v>12313.7</v>
      </c>
      <c r="E19" s="11">
        <v>5545.9</v>
      </c>
      <c r="F19" s="11">
        <v>5531.9</v>
      </c>
    </row>
    <row r="21" spans="1:6">
      <c r="A21" t="s">
        <v>30</v>
      </c>
      <c r="B21">
        <v>1.7</v>
      </c>
      <c r="C21">
        <v>3.4</v>
      </c>
      <c r="D21">
        <v>1.6</v>
      </c>
      <c r="E21">
        <v>1.1000000000000001</v>
      </c>
      <c r="F21">
        <v>0.9</v>
      </c>
    </row>
  </sheetData>
  <mergeCells count="2">
    <mergeCell ref="C2:J2"/>
    <mergeCell ref="C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M23"/>
  <sheetViews>
    <sheetView windowProtection="1" workbookViewId="0">
      <selection activeCell="C10" sqref="C10"/>
    </sheetView>
  </sheetViews>
  <sheetFormatPr defaultRowHeight="15"/>
  <cols>
    <col min="1" max="1" width="51.42578125" customWidth="1"/>
    <col min="2" max="2" width="23.28515625" customWidth="1"/>
    <col min="3" max="3" width="17.140625" customWidth="1"/>
    <col min="4" max="7" width="16" customWidth="1"/>
    <col min="8" max="8" width="16.42578125" customWidth="1"/>
    <col min="9" max="9" width="14.85546875" customWidth="1"/>
    <col min="10" max="10" width="14.140625" bestFit="1" customWidth="1"/>
    <col min="11" max="12" width="13" bestFit="1" customWidth="1"/>
    <col min="13" max="13" width="14.140625" bestFit="1" customWidth="1"/>
  </cols>
  <sheetData>
    <row r="1" spans="1:7" ht="15.75" thickBot="1">
      <c r="A1" s="47" t="s">
        <v>89</v>
      </c>
      <c r="B1" s="47">
        <v>2019</v>
      </c>
      <c r="C1" s="47">
        <v>2020</v>
      </c>
      <c r="D1" s="47">
        <v>2021</v>
      </c>
      <c r="E1" s="47">
        <v>2022</v>
      </c>
      <c r="F1" s="47">
        <v>2023</v>
      </c>
      <c r="G1" s="47">
        <v>2024</v>
      </c>
    </row>
    <row r="2" spans="1:7" ht="15.75" thickBot="1">
      <c r="A2" s="26" t="s">
        <v>90</v>
      </c>
      <c r="B2" s="109">
        <v>1043991222.17</v>
      </c>
      <c r="C2" s="110">
        <v>1170777891.29</v>
      </c>
      <c r="D2" s="110">
        <v>1414016637.04</v>
      </c>
      <c r="E2" s="109">
        <v>1462233137.1700001</v>
      </c>
      <c r="F2" s="109">
        <v>1579753747.1900001</v>
      </c>
      <c r="G2" s="48"/>
    </row>
    <row r="3" spans="1:7" ht="15.75" thickBot="1">
      <c r="A3" s="49" t="s">
        <v>51</v>
      </c>
      <c r="B3" s="111">
        <v>68330890.469999999</v>
      </c>
      <c r="C3" s="110">
        <v>73642443.5</v>
      </c>
      <c r="D3" s="110">
        <v>78195790.450000003</v>
      </c>
      <c r="E3" s="111">
        <v>83557609.939999998</v>
      </c>
      <c r="F3" s="111">
        <v>92666389.129999995</v>
      </c>
      <c r="G3" s="48"/>
    </row>
    <row r="4" spans="1:7" ht="15.75" thickBot="1">
      <c r="A4" s="49" t="s">
        <v>52</v>
      </c>
      <c r="B4" s="111">
        <v>235285</v>
      </c>
      <c r="C4" s="112"/>
      <c r="D4" s="110"/>
      <c r="E4" s="111">
        <v>467000</v>
      </c>
      <c r="F4" s="112"/>
      <c r="G4" s="48"/>
    </row>
    <row r="5" spans="1:7" ht="30.75" thickBot="1">
      <c r="A5" s="49" t="s">
        <v>53</v>
      </c>
      <c r="B5" s="111">
        <v>189800</v>
      </c>
      <c r="C5" s="110">
        <v>142030</v>
      </c>
      <c r="D5" s="110">
        <v>528379.12</v>
      </c>
      <c r="E5" s="111">
        <v>158334.67000000001</v>
      </c>
      <c r="F5" s="111">
        <v>1992557.28</v>
      </c>
      <c r="G5" s="48"/>
    </row>
    <row r="6" spans="1:7" ht="15.75" thickBot="1">
      <c r="A6" s="49" t="s">
        <v>54</v>
      </c>
      <c r="B6" s="111">
        <v>22186300.449999999</v>
      </c>
      <c r="C6" s="110">
        <v>28206379.329999998</v>
      </c>
      <c r="D6" s="110">
        <v>23899225.780000001</v>
      </c>
      <c r="E6" s="109">
        <v>27681268.690000001</v>
      </c>
      <c r="F6" s="111">
        <v>35933081.520000003</v>
      </c>
      <c r="G6" s="48"/>
    </row>
    <row r="7" spans="1:7" ht="15.75" thickBot="1">
      <c r="A7" s="49" t="s">
        <v>55</v>
      </c>
      <c r="B7" s="111">
        <v>12591384.460000001</v>
      </c>
      <c r="C7" s="110">
        <v>3901330.44</v>
      </c>
      <c r="D7" s="110">
        <v>47031578.5</v>
      </c>
      <c r="E7" s="111">
        <v>22671204.289999999</v>
      </c>
      <c r="F7" s="111">
        <v>20195382.329999998</v>
      </c>
      <c r="G7" s="48"/>
    </row>
    <row r="8" spans="1:7" ht="15.75" thickBot="1">
      <c r="A8" s="49" t="s">
        <v>56</v>
      </c>
      <c r="B8" s="111"/>
      <c r="C8" s="110"/>
      <c r="D8" s="110"/>
      <c r="E8" s="109">
        <v>7204995.5999999996</v>
      </c>
      <c r="F8" s="111"/>
      <c r="G8" s="48"/>
    </row>
    <row r="9" spans="1:7" ht="15.75" thickBot="1">
      <c r="A9" s="49" t="s">
        <v>57</v>
      </c>
      <c r="B9" s="111">
        <v>711375408.63999999</v>
      </c>
      <c r="C9" s="110">
        <v>774178228.52999997</v>
      </c>
      <c r="D9" s="110">
        <v>846272944.19000006</v>
      </c>
      <c r="E9" s="111">
        <v>992047756.29999995</v>
      </c>
      <c r="F9" s="111">
        <v>1072482273.66</v>
      </c>
      <c r="G9" s="48"/>
    </row>
    <row r="10" spans="1:7" ht="15.75" thickBot="1">
      <c r="A10" s="49" t="s">
        <v>58</v>
      </c>
      <c r="B10" s="111">
        <v>113507043.95999999</v>
      </c>
      <c r="C10" s="110">
        <v>178835861.02000001</v>
      </c>
      <c r="D10" s="110">
        <v>296267218.44</v>
      </c>
      <c r="E10" s="111">
        <v>202826777.33000001</v>
      </c>
      <c r="F10" s="111">
        <v>185134177.69</v>
      </c>
      <c r="G10" s="48"/>
    </row>
    <row r="11" spans="1:7" ht="15.75" thickBot="1">
      <c r="A11" s="49" t="s">
        <v>60</v>
      </c>
      <c r="B11" s="111">
        <v>31351279.120000001</v>
      </c>
      <c r="C11" s="110">
        <v>28353758.329999998</v>
      </c>
      <c r="D11" s="110">
        <v>27126903.57</v>
      </c>
      <c r="E11" s="109">
        <v>28582959.77</v>
      </c>
      <c r="F11" s="111">
        <v>33561489.399999999</v>
      </c>
      <c r="G11" s="48"/>
    </row>
    <row r="12" spans="1:7" ht="15.75" thickBot="1">
      <c r="A12" s="49" t="s">
        <v>59</v>
      </c>
      <c r="B12" s="111">
        <v>4853512.95</v>
      </c>
      <c r="C12" s="110">
        <v>1735850</v>
      </c>
      <c r="D12" s="110">
        <v>2134561.64</v>
      </c>
      <c r="E12" s="111">
        <v>2109031.06</v>
      </c>
      <c r="F12" s="111">
        <v>19658704.100000001</v>
      </c>
      <c r="G12" s="48"/>
    </row>
    <row r="13" spans="1:7" ht="30.75" thickBot="1">
      <c r="A13" s="49" t="s">
        <v>98</v>
      </c>
      <c r="B13" s="111">
        <v>4794.5200000000004</v>
      </c>
      <c r="C13" s="110">
        <v>1512.47</v>
      </c>
      <c r="D13" s="110"/>
      <c r="E13" s="112"/>
      <c r="G13" s="48"/>
    </row>
    <row r="14" spans="1:7" ht="45.75" thickBot="1">
      <c r="A14" s="49" t="s">
        <v>91</v>
      </c>
      <c r="B14" s="111">
        <v>79365522.599999994</v>
      </c>
      <c r="C14" s="110">
        <v>81780497.670000002</v>
      </c>
      <c r="D14" s="110">
        <v>92560035.349999994</v>
      </c>
      <c r="E14" s="108" t="s">
        <v>113</v>
      </c>
      <c r="F14" s="111">
        <v>118129692.08</v>
      </c>
      <c r="G14" s="48"/>
    </row>
    <row r="18" spans="1:13" ht="15.75" thickBot="1">
      <c r="A18" s="148"/>
      <c r="B18" s="149" t="s">
        <v>51</v>
      </c>
      <c r="C18" s="149" t="s">
        <v>52</v>
      </c>
      <c r="D18" s="149" t="s">
        <v>53</v>
      </c>
      <c r="E18" s="149" t="s">
        <v>54</v>
      </c>
      <c r="F18" s="149" t="s">
        <v>55</v>
      </c>
      <c r="G18" s="149" t="s">
        <v>56</v>
      </c>
      <c r="H18" s="149" t="s">
        <v>57</v>
      </c>
      <c r="I18" s="149" t="s">
        <v>58</v>
      </c>
      <c r="J18" s="149" t="s">
        <v>60</v>
      </c>
      <c r="K18" s="149" t="s">
        <v>59</v>
      </c>
      <c r="L18" s="149" t="s">
        <v>98</v>
      </c>
      <c r="M18" s="149" t="s">
        <v>91</v>
      </c>
    </row>
    <row r="19" spans="1:13" ht="15.75" thickBot="1">
      <c r="A19" s="150">
        <v>2019</v>
      </c>
      <c r="B19" s="151">
        <v>68330890.469999999</v>
      </c>
      <c r="C19" s="151">
        <v>235285</v>
      </c>
      <c r="D19" s="151">
        <v>189800</v>
      </c>
      <c r="E19" s="151">
        <v>22186300.449999999</v>
      </c>
      <c r="F19" s="151">
        <v>12591384.460000001</v>
      </c>
      <c r="G19" s="151"/>
      <c r="H19" s="151">
        <v>711375408.63999999</v>
      </c>
      <c r="I19" s="151">
        <v>113507043.95999999</v>
      </c>
      <c r="J19" s="151">
        <v>31351279.120000001</v>
      </c>
      <c r="K19" s="151">
        <v>4853512.95</v>
      </c>
      <c r="L19" s="151">
        <v>4794.5200000000004</v>
      </c>
      <c r="M19" s="151">
        <v>79365522.599999994</v>
      </c>
    </row>
    <row r="20" spans="1:13" ht="15.75" thickBot="1">
      <c r="A20" s="150">
        <v>2020</v>
      </c>
      <c r="B20" s="152">
        <v>73642443.5</v>
      </c>
      <c r="C20" s="112"/>
      <c r="D20" s="152">
        <v>142030</v>
      </c>
      <c r="E20" s="152">
        <v>28206379.329999998</v>
      </c>
      <c r="F20" s="152">
        <v>3901330.44</v>
      </c>
      <c r="G20" s="152"/>
      <c r="H20" s="152">
        <v>774178228.52999997</v>
      </c>
      <c r="I20" s="152">
        <v>178835861.02000001</v>
      </c>
      <c r="J20" s="152">
        <v>28353758.329999998</v>
      </c>
      <c r="K20" s="152">
        <v>1735850</v>
      </c>
      <c r="L20" s="152">
        <v>1512.47</v>
      </c>
      <c r="M20" s="152">
        <v>81780497.670000002</v>
      </c>
    </row>
    <row r="21" spans="1:13" ht="15.75" thickBot="1">
      <c r="A21" s="150">
        <v>2021</v>
      </c>
      <c r="B21" s="152">
        <v>78195790.450000003</v>
      </c>
      <c r="C21" s="152"/>
      <c r="D21" s="152">
        <v>528379.12</v>
      </c>
      <c r="E21" s="152">
        <v>23899225.780000001</v>
      </c>
      <c r="F21" s="152">
        <v>47031578.5</v>
      </c>
      <c r="G21" s="152"/>
      <c r="H21" s="152">
        <v>846272944.19000006</v>
      </c>
      <c r="I21" s="152">
        <v>296267218.44</v>
      </c>
      <c r="J21" s="152">
        <v>27126903.57</v>
      </c>
      <c r="K21" s="152">
        <v>2134561.64</v>
      </c>
      <c r="L21" s="152"/>
      <c r="M21" s="152">
        <v>92560035.349999994</v>
      </c>
    </row>
    <row r="22" spans="1:13" ht="15.75" thickBot="1">
      <c r="A22" s="150">
        <v>2022</v>
      </c>
      <c r="B22" s="151">
        <v>83557609.939999998</v>
      </c>
      <c r="C22" s="151">
        <v>467000</v>
      </c>
      <c r="D22" s="151">
        <v>158334.67000000001</v>
      </c>
      <c r="E22" s="153">
        <v>27681268.690000001</v>
      </c>
      <c r="F22" s="151">
        <v>22671204.289999999</v>
      </c>
      <c r="G22" s="153">
        <v>7204995.5999999996</v>
      </c>
      <c r="H22" s="151">
        <v>992047756.29999995</v>
      </c>
      <c r="I22" s="151">
        <v>202826777.33000001</v>
      </c>
      <c r="J22" s="153">
        <v>28582959.77</v>
      </c>
      <c r="K22" s="151">
        <v>2109031.06</v>
      </c>
      <c r="L22" s="112"/>
      <c r="M22" s="108" t="s">
        <v>113</v>
      </c>
    </row>
    <row r="23" spans="1:13" ht="15.75" thickBot="1">
      <c r="A23" s="150">
        <v>2023</v>
      </c>
      <c r="B23" s="151">
        <v>92666389.129999995</v>
      </c>
      <c r="C23" s="112"/>
      <c r="D23" s="151">
        <v>1992557.28</v>
      </c>
      <c r="E23" s="151">
        <v>35933081.520000003</v>
      </c>
      <c r="F23" s="151">
        <v>20195382.329999998</v>
      </c>
      <c r="G23" s="151"/>
      <c r="H23" s="151">
        <v>1072482273.66</v>
      </c>
      <c r="I23" s="151">
        <v>185134177.69</v>
      </c>
      <c r="J23" s="151">
        <v>33561489.399999999</v>
      </c>
      <c r="K23" s="151">
        <v>19658704.100000001</v>
      </c>
      <c r="M23" s="151">
        <v>118129692.08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B13"/>
  <sheetViews>
    <sheetView windowProtection="1" workbookViewId="0">
      <selection activeCell="C10" sqref="C10"/>
    </sheetView>
  </sheetViews>
  <sheetFormatPr defaultRowHeight="15"/>
  <cols>
    <col min="1" max="1" width="48.7109375" style="123" customWidth="1"/>
    <col min="2" max="2" width="25.140625" style="123" customWidth="1"/>
    <col min="3" max="16384" width="9.140625" style="123"/>
  </cols>
  <sheetData>
    <row r="1" spans="1:2">
      <c r="A1" s="123">
        <v>1</v>
      </c>
      <c r="B1" s="123">
        <f>INDEX(расх!A19:A23, A1)</f>
        <v>2019</v>
      </c>
    </row>
    <row r="2" spans="1:2" ht="15.75" thickBot="1">
      <c r="A2" s="49" t="s">
        <v>51</v>
      </c>
      <c r="B2" s="124">
        <f>VLOOKUP(B$1,расх!$A:$Q,MATCH(A2,расх!$A$18:$Q$18,0),0)/1000</f>
        <v>68330.890469999998</v>
      </c>
    </row>
    <row r="3" spans="1:2" ht="15.75" thickBot="1">
      <c r="A3" s="49" t="s">
        <v>52</v>
      </c>
      <c r="B3" s="124">
        <f>VLOOKUP(B$1,расх!$A:$Q,MATCH(A3,расх!$A$18:$Q$18,0),0)/1000</f>
        <v>235.285</v>
      </c>
    </row>
    <row r="4" spans="1:2" ht="30.75" thickBot="1">
      <c r="A4" s="49" t="s">
        <v>53</v>
      </c>
      <c r="B4" s="124">
        <f>VLOOKUP(B$1,расх!$A:$Q,MATCH(A4,расх!$A$18:$Q$18,0),0)/1000</f>
        <v>189.8</v>
      </c>
    </row>
    <row r="5" spans="1:2" ht="15.75" thickBot="1">
      <c r="A5" s="49" t="s">
        <v>54</v>
      </c>
      <c r="B5" s="124">
        <f>VLOOKUP(B$1,расх!$A:$Q,MATCH(A5,расх!$A$18:$Q$18,0),0)/1000</f>
        <v>22186.300449999999</v>
      </c>
    </row>
    <row r="6" spans="1:2" ht="15.75" thickBot="1">
      <c r="A6" s="49" t="s">
        <v>55</v>
      </c>
      <c r="B6" s="124">
        <f>VLOOKUP(B$1,расх!$A:$Q,MATCH(A6,расх!$A$18:$Q$18,0),0)/1000</f>
        <v>12591.384460000001</v>
      </c>
    </row>
    <row r="7" spans="1:2" ht="15.75" thickBot="1">
      <c r="A7" s="49" t="s">
        <v>56</v>
      </c>
      <c r="B7" s="124">
        <f>VLOOKUP(B$1,расх!$A:$Q,MATCH(A7,расх!$A$18:$Q$18,0),0)/1000</f>
        <v>0</v>
      </c>
    </row>
    <row r="8" spans="1:2" ht="15.75" thickBot="1">
      <c r="A8" s="49" t="s">
        <v>57</v>
      </c>
      <c r="B8" s="124">
        <f>VLOOKUP(B$1,расх!$A:$Q,MATCH(A8,расх!$A$18:$Q$18,0),0)/1000</f>
        <v>711375.40864000004</v>
      </c>
    </row>
    <row r="9" spans="1:2" ht="15.75" thickBot="1">
      <c r="A9" s="49" t="s">
        <v>58</v>
      </c>
      <c r="B9" s="124">
        <f>VLOOKUP(B$1,расх!$A:$Q,MATCH(A9,расх!$A$18:$Q$18,0),0)/1000</f>
        <v>113507.04396</v>
      </c>
    </row>
    <row r="10" spans="1:2" ht="15.75" thickBot="1">
      <c r="A10" s="49" t="s">
        <v>60</v>
      </c>
      <c r="B10" s="124">
        <f>VLOOKUP(B$1,расх!$A:$Q,MATCH(A10,расх!$A$18:$Q$18,0),0)/1000</f>
        <v>31351.279119999999</v>
      </c>
    </row>
    <row r="11" spans="1:2" ht="15.75" thickBot="1">
      <c r="A11" s="49" t="s">
        <v>59</v>
      </c>
      <c r="B11" s="124">
        <f>VLOOKUP(B$1,расх!$A:$Q,MATCH(A11,расх!$A$18:$Q$18,0),0)/1000</f>
        <v>4853.5129500000003</v>
      </c>
    </row>
    <row r="12" spans="1:2" ht="30.75" thickBot="1">
      <c r="A12" s="49" t="s">
        <v>98</v>
      </c>
      <c r="B12" s="124">
        <f>VLOOKUP(B$1,расх!$A:$Q,MATCH(A12,расх!$A$18:$Q$18,0),0)/1000</f>
        <v>4.7945200000000003</v>
      </c>
    </row>
    <row r="13" spans="1:2" ht="45.75" thickBot="1">
      <c r="A13" s="49" t="s">
        <v>91</v>
      </c>
      <c r="B13" s="124">
        <f>VLOOKUP(B$1,расх!$A:$Q,MATCH(A13,расх!$A$18:$Q$18,0),0)/1000</f>
        <v>79365.522599999997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B6"/>
  <sheetViews>
    <sheetView windowProtection="1" workbookViewId="0">
      <selection activeCell="C10" sqref="C10"/>
    </sheetView>
  </sheetViews>
  <sheetFormatPr defaultRowHeight="15"/>
  <cols>
    <col min="1" max="1" width="16.85546875" style="123" customWidth="1"/>
    <col min="2" max="2" width="45.140625" style="123" customWidth="1"/>
    <col min="3" max="16384" width="9.140625" style="123"/>
  </cols>
  <sheetData>
    <row r="1" spans="1:2" ht="15.75" thickBot="1">
      <c r="A1" s="123">
        <v>1</v>
      </c>
      <c r="B1" s="123" t="str">
        <f>INDEX(расх!A3:A14, A1)</f>
        <v>Общегосударственные вопросы</v>
      </c>
    </row>
    <row r="2" spans="1:2" ht="15.75" thickBot="1">
      <c r="A2" s="47">
        <v>2019</v>
      </c>
      <c r="B2" s="124">
        <f>VLOOKUP(B$1,расх!$A:$Q,MATCH(A2,расх!$A$1:$Q$1,0),0)/1000</f>
        <v>68330.890469999998</v>
      </c>
    </row>
    <row r="3" spans="1:2" ht="15.75" thickBot="1">
      <c r="A3" s="47">
        <v>2020</v>
      </c>
      <c r="B3" s="124">
        <f>VLOOKUP(B$1,расх!$A:$Q,MATCH(A3,расх!$A$1:$Q$1,0),0)/1000</f>
        <v>73642.443499999994</v>
      </c>
    </row>
    <row r="4" spans="1:2" ht="15.75" thickBot="1">
      <c r="A4" s="47">
        <v>2021</v>
      </c>
      <c r="B4" s="124">
        <f>VLOOKUP(B$1,расх!$A:$Q,MATCH(A4,расх!$A$1:$Q$1,0),0)/1000</f>
        <v>78195.79045</v>
      </c>
    </row>
    <row r="5" spans="1:2" ht="15.75" thickBot="1">
      <c r="A5" s="47">
        <v>2022</v>
      </c>
      <c r="B5" s="124">
        <f>VLOOKUP(B$1,расх!$A:$Q,MATCH(A5,расх!$A$1:$Q$1,0),0)/1000</f>
        <v>83557.609939999995</v>
      </c>
    </row>
    <row r="6" spans="1:2" ht="15.75" thickBot="1">
      <c r="A6" s="47">
        <v>2023</v>
      </c>
      <c r="B6" s="124">
        <f>VLOOKUP(B$1,расх!$A:$Q,MATCH(A6,расх!$A$1:$Q$1,0),0)/1000</f>
        <v>92666.389129999996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3:G9"/>
  <sheetViews>
    <sheetView windowProtection="1" workbookViewId="0">
      <selection activeCell="C10" sqref="C10"/>
    </sheetView>
  </sheetViews>
  <sheetFormatPr defaultRowHeight="15"/>
  <cols>
    <col min="1" max="1" width="46.28515625" customWidth="1"/>
    <col min="2" max="3" width="20" customWidth="1"/>
    <col min="4" max="4" width="17.42578125" customWidth="1"/>
    <col min="5" max="7" width="20" customWidth="1"/>
  </cols>
  <sheetData>
    <row r="3" spans="1:7" ht="15.75" thickBot="1"/>
    <row r="4" spans="1:7" ht="15.75" thickBot="1">
      <c r="A4" s="46" t="s">
        <v>0</v>
      </c>
      <c r="B4" s="47">
        <v>2019</v>
      </c>
      <c r="C4" s="47">
        <v>2020</v>
      </c>
      <c r="D4" s="47">
        <v>2021</v>
      </c>
      <c r="E4" s="47">
        <v>2022</v>
      </c>
      <c r="F4" s="47">
        <v>2023</v>
      </c>
      <c r="G4" s="47">
        <v>2024</v>
      </c>
    </row>
    <row r="5" spans="1:7" ht="15.75" thickBot="1">
      <c r="A5" s="23">
        <v>1</v>
      </c>
      <c r="B5" s="26"/>
      <c r="C5" s="26"/>
      <c r="D5" s="26">
        <v>3</v>
      </c>
      <c r="E5" s="26"/>
      <c r="F5" s="26"/>
      <c r="G5" s="26"/>
    </row>
    <row r="6" spans="1:7" ht="75.75" thickBot="1">
      <c r="A6" s="23" t="s">
        <v>92</v>
      </c>
      <c r="B6" s="55">
        <v>856935585.12</v>
      </c>
      <c r="C6" s="64">
        <v>979089266.01999998</v>
      </c>
      <c r="D6" s="25">
        <v>1166397032.74</v>
      </c>
      <c r="E6" s="64">
        <v>1213861888.6500001</v>
      </c>
      <c r="F6" s="68">
        <v>1305120332.4000001</v>
      </c>
      <c r="G6" s="25"/>
    </row>
    <row r="7" spans="1:7" ht="75.75" thickBot="1">
      <c r="A7" s="23" t="s">
        <v>93</v>
      </c>
      <c r="B7" s="58">
        <v>185029063.05000001</v>
      </c>
      <c r="C7" s="65">
        <v>184870640.65000001</v>
      </c>
      <c r="D7" s="25">
        <v>209616605.71000001</v>
      </c>
      <c r="E7" s="65">
        <v>242160036.22</v>
      </c>
      <c r="F7" s="25">
        <v>270555110.93000001</v>
      </c>
      <c r="G7" s="25"/>
    </row>
    <row r="8" spans="1:7" ht="45" customHeight="1" thickBot="1">
      <c r="A8" s="53" t="s">
        <v>94</v>
      </c>
      <c r="B8" s="58">
        <v>2026574</v>
      </c>
      <c r="C8" s="65">
        <v>6817984.6200000001</v>
      </c>
      <c r="D8" s="60">
        <v>38002998.590000004</v>
      </c>
      <c r="E8" s="65">
        <v>6211212.2999999998</v>
      </c>
      <c r="F8" s="64">
        <v>4078303.86</v>
      </c>
      <c r="G8" s="60"/>
    </row>
    <row r="9" spans="1:7" ht="16.5" thickBot="1">
      <c r="A9" s="50" t="s">
        <v>95</v>
      </c>
      <c r="B9" s="61">
        <v>1043991222.17</v>
      </c>
      <c r="C9" s="66">
        <v>1170777891.29</v>
      </c>
      <c r="D9" s="51">
        <v>1414016637.04</v>
      </c>
      <c r="E9" s="113">
        <v>1462233137.1700001</v>
      </c>
      <c r="F9" s="66">
        <v>1579753747.1900001</v>
      </c>
      <c r="G9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000"/>
  <sheetViews>
    <sheetView windowProtection="1" workbookViewId="0">
      <selection activeCell="C10" sqref="C10"/>
    </sheetView>
  </sheetViews>
  <sheetFormatPr defaultColWidth="14.42578125" defaultRowHeight="15" customHeight="1"/>
  <cols>
    <col min="1" max="2" width="25.28515625" style="20" customWidth="1"/>
    <col min="3" max="3" width="10.85546875" style="20" customWidth="1"/>
    <col min="4" max="6" width="9.140625" style="20" customWidth="1"/>
    <col min="7" max="7" width="23.85546875" style="20" customWidth="1"/>
    <col min="8" max="8" width="24.28515625" style="20" customWidth="1"/>
    <col min="9" max="9" width="23.42578125" style="20" customWidth="1"/>
    <col min="10" max="26" width="8.7109375" style="20" customWidth="1"/>
    <col min="27" max="16384" width="14.42578125" style="20"/>
  </cols>
  <sheetData>
    <row r="1" spans="1:26">
      <c r="A1" s="73"/>
      <c r="B1" s="73"/>
      <c r="C1" s="73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>
      <c r="A2" s="73"/>
      <c r="B2" s="73"/>
      <c r="C2" s="7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73"/>
      <c r="B3" s="73"/>
      <c r="C3" s="74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73"/>
      <c r="B4" s="73"/>
      <c r="C4" s="7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73"/>
      <c r="B5" s="73"/>
      <c r="C5" s="7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73"/>
      <c r="B6" s="73"/>
      <c r="C6" s="74"/>
      <c r="D6" s="19"/>
      <c r="E6" s="19"/>
      <c r="F6" s="19"/>
      <c r="G6" s="84"/>
      <c r="H6" s="85"/>
      <c r="I6" s="86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73"/>
      <c r="B7" s="73"/>
      <c r="C7" s="74"/>
      <c r="D7" s="19"/>
      <c r="E7" s="19"/>
      <c r="F7" s="19"/>
      <c r="G7" s="87"/>
      <c r="H7" s="88"/>
      <c r="I7" s="8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73"/>
      <c r="B8" s="73"/>
      <c r="C8" s="74"/>
      <c r="D8" s="19"/>
      <c r="E8" s="19"/>
      <c r="F8" s="19"/>
      <c r="G8" s="87"/>
      <c r="H8" s="88"/>
      <c r="I8" s="8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73"/>
      <c r="B9" s="73"/>
      <c r="C9" s="74"/>
      <c r="D9" s="19"/>
      <c r="E9" s="19"/>
      <c r="F9" s="19"/>
      <c r="G9" s="87"/>
      <c r="H9" s="88"/>
      <c r="I9" s="8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73"/>
      <c r="B10" s="73"/>
      <c r="C10" s="74"/>
      <c r="D10" s="19"/>
      <c r="E10" s="19"/>
      <c r="F10" s="19"/>
      <c r="G10" s="87"/>
      <c r="H10" s="88"/>
      <c r="I10" s="8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73"/>
      <c r="B11" s="73"/>
      <c r="C11" s="74"/>
      <c r="D11" s="19"/>
      <c r="E11" s="19"/>
      <c r="F11" s="19"/>
      <c r="G11" s="87"/>
      <c r="H11" s="88"/>
      <c r="I11" s="8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9">
        <v>4</v>
      </c>
      <c r="B12" s="75">
        <f>INDEX(B14:B18,A12,)</f>
        <v>1476.1</v>
      </c>
      <c r="C12" s="75">
        <f>INDEX(C14:C18,A12)</f>
        <v>1462.2</v>
      </c>
      <c r="D12" s="19"/>
      <c r="E12" s="19"/>
      <c r="F12" s="19"/>
      <c r="G12" s="87"/>
      <c r="H12" s="88"/>
      <c r="I12" s="8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8" t="s">
        <v>10</v>
      </c>
      <c r="B13" s="18" t="s">
        <v>3</v>
      </c>
      <c r="C13" s="18" t="s">
        <v>9</v>
      </c>
      <c r="D13" s="19"/>
      <c r="E13" s="19"/>
      <c r="F13" s="19"/>
      <c r="G13" s="87"/>
      <c r="H13" s="88"/>
      <c r="I13" s="8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4" thickBot="1">
      <c r="A14" s="21">
        <v>2019</v>
      </c>
      <c r="B14" s="70">
        <v>1053.4000000000001</v>
      </c>
      <c r="C14" s="70">
        <v>1044</v>
      </c>
      <c r="D14" s="19"/>
      <c r="E14" s="19"/>
      <c r="F14" s="19"/>
      <c r="G14" s="87"/>
      <c r="H14" s="88"/>
      <c r="I14" s="8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thickBot="1">
      <c r="A15" s="21">
        <v>2020</v>
      </c>
      <c r="B15" s="70">
        <v>1180.5</v>
      </c>
      <c r="C15" s="70">
        <v>1170.8</v>
      </c>
      <c r="D15" s="19"/>
      <c r="E15" s="19"/>
      <c r="F15" s="19"/>
      <c r="G15" s="87"/>
      <c r="H15" s="88"/>
      <c r="I15" s="8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thickBot="1">
      <c r="A16" s="21">
        <v>2021</v>
      </c>
      <c r="B16" s="70">
        <v>1407</v>
      </c>
      <c r="C16" s="70">
        <v>1414</v>
      </c>
      <c r="D16" s="19"/>
      <c r="E16" s="19"/>
      <c r="F16" s="19"/>
      <c r="G16" s="87"/>
      <c r="H16" s="88"/>
      <c r="I16" s="8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4" thickBot="1">
      <c r="A17" s="21">
        <v>2022</v>
      </c>
      <c r="B17" s="71">
        <v>1476.1</v>
      </c>
      <c r="C17" s="72">
        <v>1462.2</v>
      </c>
      <c r="D17" s="19"/>
      <c r="E17" s="19"/>
      <c r="F17" s="19"/>
      <c r="G17" s="87"/>
      <c r="H17" s="88"/>
      <c r="I17" s="8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24" thickBot="1">
      <c r="A18" s="21">
        <v>2023</v>
      </c>
      <c r="B18" s="71">
        <v>1589.8</v>
      </c>
      <c r="C18" s="72">
        <v>1579.8</v>
      </c>
      <c r="D18" s="19"/>
      <c r="E18" s="19"/>
      <c r="F18" s="19"/>
      <c r="G18" s="87"/>
      <c r="H18" s="88"/>
      <c r="I18" s="8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3.25">
      <c r="A19" s="21"/>
      <c r="B19" s="69"/>
      <c r="C19" s="69"/>
      <c r="D19" s="19"/>
      <c r="E19" s="19"/>
      <c r="F19" s="19"/>
      <c r="G19" s="87"/>
      <c r="H19" s="88"/>
      <c r="I19" s="8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9"/>
      <c r="B20" s="19"/>
      <c r="C20" s="19"/>
      <c r="D20" s="19"/>
      <c r="E20" s="19"/>
      <c r="F20" s="19"/>
      <c r="G20" s="87"/>
      <c r="H20" s="88"/>
      <c r="I20" s="8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19"/>
      <c r="B21" s="19"/>
      <c r="C21" s="19"/>
      <c r="D21" s="19"/>
      <c r="E21" s="19"/>
      <c r="F21" s="19"/>
      <c r="G21" s="87"/>
      <c r="H21" s="88"/>
      <c r="I21" s="8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19"/>
      <c r="B22" s="19"/>
      <c r="C22" s="19"/>
      <c r="D22" s="19"/>
      <c r="E22" s="19"/>
      <c r="F22" s="19"/>
      <c r="G22" s="87"/>
      <c r="H22" s="88"/>
      <c r="I22" s="8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19"/>
      <c r="B23" s="19"/>
      <c r="C23" s="19"/>
      <c r="D23" s="19"/>
      <c r="E23" s="19"/>
      <c r="F23" s="19"/>
      <c r="G23" s="90"/>
      <c r="H23" s="91"/>
      <c r="I23" s="9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1">
    <dataValidation type="list" allowBlank="1" showErrorMessage="1" sqref="F14">
      <formula1>$A$14:$A$18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3:S1000"/>
  <sheetViews>
    <sheetView windowProtection="1" workbookViewId="0">
      <selection activeCell="C10" sqref="C10"/>
    </sheetView>
  </sheetViews>
  <sheetFormatPr defaultColWidth="14.42578125" defaultRowHeight="15" customHeight="1"/>
  <cols>
    <col min="1" max="1" width="29" style="95" customWidth="1"/>
    <col min="2" max="2" width="14.140625" style="95" customWidth="1"/>
    <col min="3" max="3" width="23.85546875" style="95" customWidth="1"/>
    <col min="4" max="4" width="5" style="95" customWidth="1"/>
    <col min="5" max="6" width="7" style="95" customWidth="1"/>
    <col min="7" max="7" width="17.28515625" style="95" customWidth="1"/>
    <col min="8" max="8" width="22.5703125" style="95" customWidth="1"/>
    <col min="9" max="12" width="8.5703125" style="95" customWidth="1"/>
    <col min="13" max="13" width="13.28515625" style="95" customWidth="1"/>
    <col min="14" max="14" width="10.85546875" style="95" customWidth="1"/>
    <col min="15" max="18" width="8.5703125" style="95" customWidth="1"/>
    <col min="19" max="19" width="13.7109375" style="95" customWidth="1"/>
    <col min="20" max="26" width="8.7109375" style="95" customWidth="1"/>
    <col min="27" max="16384" width="14.42578125" style="95"/>
  </cols>
  <sheetData>
    <row r="3" spans="1:9">
      <c r="A3" s="98" t="s">
        <v>0</v>
      </c>
      <c r="B3" s="98" t="s">
        <v>1</v>
      </c>
      <c r="C3" s="99" t="s">
        <v>109</v>
      </c>
      <c r="G3" s="95" t="s">
        <v>0</v>
      </c>
      <c r="H3" s="95" t="s">
        <v>1</v>
      </c>
      <c r="I3" s="95" t="s">
        <v>2</v>
      </c>
    </row>
    <row r="4" spans="1:9">
      <c r="A4" s="84" t="s">
        <v>3</v>
      </c>
      <c r="B4" s="84" t="s">
        <v>4</v>
      </c>
      <c r="C4" s="100">
        <v>1902.04</v>
      </c>
      <c r="G4" s="95" t="s">
        <v>3</v>
      </c>
      <c r="H4" s="95" t="s">
        <v>4</v>
      </c>
      <c r="I4" s="95">
        <v>1053.4000000000001</v>
      </c>
    </row>
    <row r="5" spans="1:9">
      <c r="A5" s="87"/>
      <c r="B5" s="104" t="s">
        <v>5</v>
      </c>
      <c r="C5" s="105">
        <v>2109.36</v>
      </c>
      <c r="G5" s="95" t="s">
        <v>3</v>
      </c>
      <c r="H5" s="95" t="s">
        <v>5</v>
      </c>
      <c r="I5" s="95">
        <v>1180.5</v>
      </c>
    </row>
    <row r="6" spans="1:9">
      <c r="A6" s="87"/>
      <c r="B6" s="104" t="s">
        <v>6</v>
      </c>
      <c r="C6" s="105">
        <v>2114.87</v>
      </c>
      <c r="G6" s="95" t="s">
        <v>3</v>
      </c>
      <c r="H6" s="95" t="s">
        <v>6</v>
      </c>
      <c r="I6" s="95">
        <v>1407</v>
      </c>
    </row>
    <row r="7" spans="1:9">
      <c r="A7" s="87"/>
      <c r="B7" s="104" t="s">
        <v>7</v>
      </c>
      <c r="C7" s="105">
        <v>2718.32</v>
      </c>
      <c r="G7" s="95" t="s">
        <v>3</v>
      </c>
      <c r="H7" s="95" t="s">
        <v>7</v>
      </c>
      <c r="I7" s="95">
        <v>1476.1</v>
      </c>
    </row>
    <row r="8" spans="1:9">
      <c r="A8" s="87"/>
      <c r="B8" s="104" t="s">
        <v>8</v>
      </c>
      <c r="C8" s="105">
        <v>2574.8000000000002</v>
      </c>
      <c r="G8" s="95" t="s">
        <v>3</v>
      </c>
      <c r="H8" s="95" t="s">
        <v>8</v>
      </c>
      <c r="I8" s="95">
        <v>1589.8</v>
      </c>
    </row>
    <row r="9" spans="1:9">
      <c r="A9" s="84" t="s">
        <v>111</v>
      </c>
      <c r="B9" s="85"/>
      <c r="C9" s="100">
        <v>11419.39</v>
      </c>
      <c r="G9" s="95" t="s">
        <v>9</v>
      </c>
      <c r="H9" s="95" t="s">
        <v>4</v>
      </c>
      <c r="I9" s="95">
        <v>1044</v>
      </c>
    </row>
    <row r="10" spans="1:9">
      <c r="A10" s="84" t="s">
        <v>9</v>
      </c>
      <c r="B10" s="84" t="s">
        <v>4</v>
      </c>
      <c r="C10" s="100">
        <v>1927.18</v>
      </c>
      <c r="G10" s="95" t="s">
        <v>9</v>
      </c>
      <c r="H10" s="95" t="s">
        <v>5</v>
      </c>
      <c r="I10" s="95">
        <v>1170.8</v>
      </c>
    </row>
    <row r="11" spans="1:9" ht="15" customHeight="1">
      <c r="A11" s="87"/>
      <c r="B11" s="104" t="s">
        <v>5</v>
      </c>
      <c r="C11" s="105">
        <v>2055.1</v>
      </c>
      <c r="G11" s="95" t="s">
        <v>9</v>
      </c>
      <c r="H11" s="95" t="s">
        <v>6</v>
      </c>
      <c r="I11" s="95">
        <v>1414</v>
      </c>
    </row>
    <row r="12" spans="1:9" ht="15" customHeight="1">
      <c r="A12" s="87"/>
      <c r="B12" s="104" t="s">
        <v>6</v>
      </c>
      <c r="C12" s="105">
        <v>2175.5700000000002</v>
      </c>
      <c r="G12" s="95" t="s">
        <v>9</v>
      </c>
      <c r="H12" s="95" t="s">
        <v>7</v>
      </c>
      <c r="I12" s="95">
        <v>1462.2</v>
      </c>
    </row>
    <row r="13" spans="1:9" ht="15" customHeight="1">
      <c r="A13" s="87"/>
      <c r="B13" s="104" t="s">
        <v>7</v>
      </c>
      <c r="C13" s="105">
        <v>2729.17</v>
      </c>
      <c r="G13" s="95" t="s">
        <v>9</v>
      </c>
      <c r="H13" s="95" t="s">
        <v>8</v>
      </c>
      <c r="I13" s="95">
        <v>1579.8</v>
      </c>
    </row>
    <row r="14" spans="1:9" ht="15" customHeight="1">
      <c r="A14" s="87"/>
      <c r="B14" s="104" t="s">
        <v>8</v>
      </c>
      <c r="C14" s="105">
        <v>2619.2199999999998</v>
      </c>
    </row>
    <row r="15" spans="1:9" ht="15" customHeight="1">
      <c r="A15" s="84" t="s">
        <v>110</v>
      </c>
      <c r="B15" s="85"/>
      <c r="C15" s="100">
        <v>11506.24</v>
      </c>
      <c r="G15" s="94" t="s">
        <v>112</v>
      </c>
      <c r="H15" t="s">
        <v>114</v>
      </c>
    </row>
    <row r="16" spans="1:9" ht="15" customHeight="1">
      <c r="A16" s="101" t="s">
        <v>108</v>
      </c>
      <c r="B16" s="102"/>
      <c r="C16" s="103">
        <v>22925.630000000005</v>
      </c>
    </row>
    <row r="17" spans="1:19" ht="15" customHeight="1">
      <c r="A17"/>
      <c r="B17"/>
      <c r="C17"/>
      <c r="D17"/>
      <c r="E17"/>
      <c r="F17"/>
      <c r="G17" s="94" t="s">
        <v>107</v>
      </c>
      <c r="H17" t="s">
        <v>109</v>
      </c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97"/>
      <c r="B18" s="93"/>
      <c r="C18"/>
      <c r="D18"/>
      <c r="E18"/>
      <c r="F18"/>
      <c r="G18" s="97" t="s">
        <v>4</v>
      </c>
      <c r="H18" s="93">
        <v>2097.4</v>
      </c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96"/>
      <c r="B19" s="93"/>
      <c r="C19"/>
      <c r="D19"/>
      <c r="E19"/>
      <c r="F19"/>
      <c r="G19" s="97" t="s">
        <v>5</v>
      </c>
      <c r="H19" s="93">
        <v>2351.3000000000002</v>
      </c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96"/>
      <c r="B20" s="93"/>
      <c r="C20"/>
      <c r="D20"/>
      <c r="E20"/>
      <c r="F20"/>
      <c r="G20" s="97" t="s">
        <v>6</v>
      </c>
      <c r="H20" s="93">
        <v>2821</v>
      </c>
      <c r="I20"/>
      <c r="J20"/>
      <c r="K20"/>
      <c r="L20"/>
      <c r="M20"/>
      <c r="N20"/>
      <c r="O20"/>
      <c r="P20"/>
      <c r="Q20"/>
      <c r="R20"/>
      <c r="S20"/>
    </row>
    <row r="21" spans="1:19">
      <c r="A21" s="84"/>
      <c r="B21" s="85"/>
      <c r="C21" s="86"/>
      <c r="G21" s="97" t="s">
        <v>7</v>
      </c>
      <c r="H21" s="93">
        <v>2938.3</v>
      </c>
      <c r="I21"/>
    </row>
    <row r="22" spans="1:19">
      <c r="A22" s="87"/>
      <c r="B22" s="88"/>
      <c r="C22" s="89"/>
      <c r="G22" s="97" t="s">
        <v>8</v>
      </c>
      <c r="H22" s="93">
        <v>3169.6</v>
      </c>
      <c r="I22"/>
    </row>
    <row r="23" spans="1:19">
      <c r="A23" s="87"/>
      <c r="B23" s="88"/>
      <c r="C23" s="89"/>
      <c r="G23"/>
      <c r="H23"/>
      <c r="I23"/>
    </row>
    <row r="24" spans="1:19">
      <c r="A24" s="87"/>
      <c r="B24" s="88"/>
      <c r="C24" s="89"/>
      <c r="G24"/>
      <c r="H24"/>
      <c r="I24"/>
    </row>
    <row r="25" spans="1:19">
      <c r="A25" s="87"/>
      <c r="B25" s="88"/>
      <c r="C25" s="89"/>
      <c r="G25"/>
      <c r="H25"/>
      <c r="I25"/>
    </row>
    <row r="26" spans="1:19">
      <c r="A26" s="87"/>
      <c r="B26" s="88"/>
      <c r="C26" s="89"/>
      <c r="G26"/>
      <c r="H26"/>
      <c r="I26"/>
    </row>
    <row r="27" spans="1:19">
      <c r="A27" s="87"/>
      <c r="B27" s="88"/>
      <c r="C27" s="89"/>
      <c r="G27"/>
      <c r="H27"/>
      <c r="I27"/>
    </row>
    <row r="28" spans="1:19">
      <c r="A28" s="87"/>
      <c r="B28" s="88"/>
      <c r="C28" s="89"/>
      <c r="G28"/>
      <c r="H28"/>
      <c r="I28"/>
    </row>
    <row r="29" spans="1:19">
      <c r="A29" s="87"/>
      <c r="B29" s="88"/>
      <c r="C29" s="89"/>
      <c r="G29"/>
      <c r="H29"/>
      <c r="I29"/>
    </row>
    <row r="30" spans="1:19">
      <c r="A30" s="87"/>
      <c r="B30" s="88"/>
      <c r="C30" s="89"/>
      <c r="G30"/>
      <c r="H30"/>
      <c r="I30"/>
    </row>
    <row r="31" spans="1:19">
      <c r="A31" s="87"/>
      <c r="B31" s="88"/>
      <c r="C31" s="89"/>
      <c r="G31"/>
      <c r="H31"/>
      <c r="I31"/>
    </row>
    <row r="32" spans="1:19">
      <c r="A32" s="87"/>
      <c r="B32" s="88"/>
      <c r="C32" s="89"/>
      <c r="G32"/>
      <c r="H32"/>
      <c r="I32"/>
    </row>
    <row r="33" spans="1:9">
      <c r="A33" s="87"/>
      <c r="B33" s="88"/>
      <c r="C33" s="89"/>
      <c r="G33"/>
      <c r="H33"/>
      <c r="I33"/>
    </row>
    <row r="34" spans="1:9">
      <c r="A34" s="87"/>
      <c r="B34" s="88"/>
      <c r="C34" s="89"/>
      <c r="G34"/>
      <c r="H34"/>
      <c r="I34"/>
    </row>
    <row r="35" spans="1:9">
      <c r="A35" s="87"/>
      <c r="B35" s="88"/>
      <c r="C35" s="89"/>
    </row>
    <row r="36" spans="1:9">
      <c r="A36" s="87"/>
      <c r="B36" s="88"/>
      <c r="C36" s="89"/>
    </row>
    <row r="37" spans="1:9">
      <c r="A37" s="87"/>
      <c r="B37" s="88"/>
      <c r="C37" s="89"/>
    </row>
    <row r="38" spans="1:9">
      <c r="A38" s="90"/>
      <c r="B38" s="91"/>
      <c r="C38" s="92"/>
    </row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"/>
  <sheetViews>
    <sheetView windowProtection="1" workbookViewId="0">
      <selection activeCell="C10" sqref="C10"/>
    </sheetView>
  </sheetViews>
  <sheetFormatPr defaultRowHeight="15"/>
  <cols>
    <col min="1" max="1" width="48.7109375" style="17" customWidth="1"/>
    <col min="2" max="2" width="25.140625" style="17" customWidth="1"/>
    <col min="3" max="16384" width="9.140625" style="17"/>
  </cols>
  <sheetData>
    <row r="1" spans="1:2">
      <c r="A1" s="17">
        <v>2</v>
      </c>
      <c r="B1" s="17" t="str">
        <f>INDEX('Структура дох'!B1:F1, A1)</f>
        <v>2020г.</v>
      </c>
    </row>
    <row r="2" spans="1:2">
      <c r="A2" s="24" t="s">
        <v>127</v>
      </c>
      <c r="B2" s="17" t="e">
        <f>VLOOKUP(B$1,'Структура дох'!A:F,MATCH(A2,'Структура дох'!$A$1:$A$33,0),0)</f>
        <v>#N/A</v>
      </c>
    </row>
    <row r="3" spans="1:2">
      <c r="A3" s="120" t="s">
        <v>128</v>
      </c>
      <c r="B3" s="17" t="e">
        <f>VLOOKUP(B$1,'Структура дох'!A:F,MATCH(A2,'Структура дох'!$A$1:$A$33,0),0)</f>
        <v>#N/A</v>
      </c>
    </row>
    <row r="4" spans="1:2">
      <c r="A4" s="120" t="s">
        <v>129</v>
      </c>
      <c r="B4" s="17" t="e">
        <f>VLOOKUP(B$1,'Структура дох'!A:F,MATCH(A2,'Структура дох'!$A$1:$A$33,0),0)</f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Z1008"/>
  <sheetViews>
    <sheetView windowProtection="1" workbookViewId="0">
      <selection activeCell="C10" sqref="C10"/>
    </sheetView>
  </sheetViews>
  <sheetFormatPr defaultColWidth="14.42578125" defaultRowHeight="15"/>
  <cols>
    <col min="1" max="2" width="25.28515625" style="3" customWidth="1"/>
    <col min="3" max="3" width="10.85546875" style="3" customWidth="1"/>
    <col min="4" max="7" width="9.140625" style="3" customWidth="1"/>
    <col min="8" max="26" width="8.7109375" style="3" customWidth="1"/>
    <col min="27" max="16384" width="14.42578125" style="3"/>
  </cols>
  <sheetData>
    <row r="1" spans="1:26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 t="s">
        <v>3</v>
      </c>
      <c r="B2" s="1" t="s">
        <v>4</v>
      </c>
      <c r="C2" s="4">
        <v>1902.04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 t="s">
        <v>3</v>
      </c>
      <c r="B3" s="1" t="s">
        <v>5</v>
      </c>
      <c r="C3" s="4">
        <v>2109.36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" t="s">
        <v>3</v>
      </c>
      <c r="B4" s="1" t="s">
        <v>6</v>
      </c>
      <c r="C4" s="4">
        <v>2114.87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 t="s">
        <v>3</v>
      </c>
      <c r="B5" s="1" t="s">
        <v>7</v>
      </c>
      <c r="C5" s="4">
        <v>2718.32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" t="s">
        <v>3</v>
      </c>
      <c r="B6" s="1" t="s">
        <v>8</v>
      </c>
      <c r="C6" s="4">
        <v>2574.8000000000002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" t="s">
        <v>9</v>
      </c>
      <c r="B7" s="1" t="s">
        <v>4</v>
      </c>
      <c r="C7" s="4">
        <v>1927.18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" t="s">
        <v>9</v>
      </c>
      <c r="B8" s="1" t="s">
        <v>5</v>
      </c>
      <c r="C8" s="4">
        <v>2055.1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" t="s">
        <v>9</v>
      </c>
      <c r="B9" s="1" t="s">
        <v>6</v>
      </c>
      <c r="C9" s="4">
        <v>2175.5700000000002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" t="s">
        <v>9</v>
      </c>
      <c r="B10" s="1" t="s">
        <v>7</v>
      </c>
      <c r="C10" s="4">
        <v>2729.17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" t="s">
        <v>9</v>
      </c>
      <c r="B11" s="1" t="s">
        <v>8</v>
      </c>
      <c r="C11" s="4">
        <v>2619.2199999999998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5"/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" t="s">
        <v>10</v>
      </c>
      <c r="B13" s="1" t="s">
        <v>3</v>
      </c>
      <c r="C13" s="1" t="s">
        <v>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25">
      <c r="A14" s="6" t="s">
        <v>11</v>
      </c>
      <c r="B14" s="7">
        <v>1</v>
      </c>
      <c r="C14" s="7">
        <v>1927.18</v>
      </c>
      <c r="D14" s="2"/>
      <c r="E14" s="2"/>
      <c r="F14" s="2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25">
      <c r="A15" s="6" t="s">
        <v>12</v>
      </c>
      <c r="B15" s="7">
        <v>2109.36</v>
      </c>
      <c r="C15" s="7">
        <v>2055.1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.25">
      <c r="A16" s="6" t="s">
        <v>13</v>
      </c>
      <c r="B16" s="7">
        <v>2114.87</v>
      </c>
      <c r="C16" s="7">
        <v>2175.5700000000002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3.25">
      <c r="A17" s="6" t="s">
        <v>14</v>
      </c>
      <c r="B17" s="7">
        <v>2718.32</v>
      </c>
      <c r="C17" s="7">
        <v>2729.17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3.25">
      <c r="A18" s="6" t="s">
        <v>15</v>
      </c>
      <c r="B18" s="7">
        <v>2574.8000000000002</v>
      </c>
      <c r="C18" s="7">
        <v>2619.2199999999998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/>
    <row r="1002" spans="1:26" ht="15" customHeight="1"/>
    <row r="1003" spans="1:26" ht="15" customHeight="1"/>
    <row r="1004" spans="1:26" ht="15" customHeight="1"/>
    <row r="1005" spans="1:26" ht="15" customHeight="1"/>
    <row r="1006" spans="1:26" ht="15" customHeight="1"/>
    <row r="1007" spans="1:26" ht="15" customHeight="1"/>
    <row r="1008" spans="1:26" ht="15" customHeight="1"/>
  </sheetData>
  <dataValidations count="1">
    <dataValidation type="list" allowBlank="1" showErrorMessage="1" sqref="F14">
      <formula1>$A$14:$A$18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29"/>
  <sheetViews>
    <sheetView windowProtection="1" zoomScale="70" zoomScaleNormal="70" workbookViewId="0">
      <selection activeCell="C10" sqref="C10"/>
    </sheetView>
  </sheetViews>
  <sheetFormatPr defaultRowHeight="12.75"/>
  <cols>
    <col min="1" max="1" width="2.5703125" style="14" customWidth="1"/>
    <col min="2" max="2" width="2.42578125" style="14" customWidth="1"/>
    <col min="3" max="3" width="29.5703125" style="14" customWidth="1"/>
    <col min="4" max="5" width="40.28515625" style="14" customWidth="1"/>
    <col min="6" max="8" width="40.140625" style="14" customWidth="1"/>
    <col min="9" max="9" width="24.28515625" style="14" customWidth="1"/>
    <col min="10" max="16384" width="9.140625" style="14"/>
  </cols>
  <sheetData>
    <row r="1" spans="1:8" ht="15">
      <c r="A1" s="164" t="s">
        <v>31</v>
      </c>
      <c r="B1" s="164"/>
      <c r="C1" s="164"/>
      <c r="D1" s="13">
        <v>2021</v>
      </c>
      <c r="E1" s="13">
        <v>2022</v>
      </c>
      <c r="F1" s="13">
        <v>2023</v>
      </c>
      <c r="G1" s="13" t="s">
        <v>32</v>
      </c>
      <c r="H1" s="13" t="s">
        <v>33</v>
      </c>
    </row>
    <row r="2" spans="1:8" ht="15">
      <c r="A2" s="164" t="s">
        <v>34</v>
      </c>
      <c r="B2" s="164"/>
      <c r="C2" s="164"/>
      <c r="D2" s="13"/>
      <c r="E2" s="13"/>
      <c r="F2" s="13" t="s">
        <v>35</v>
      </c>
      <c r="G2" s="13"/>
      <c r="H2" s="13"/>
    </row>
    <row r="3" spans="1:8" ht="15">
      <c r="A3" s="162" t="s">
        <v>36</v>
      </c>
      <c r="B3" s="162"/>
      <c r="C3" s="162"/>
      <c r="D3" s="15">
        <v>2814030.52</v>
      </c>
      <c r="E3" s="15">
        <v>1476098.03</v>
      </c>
      <c r="F3" s="15">
        <v>1589818.74</v>
      </c>
      <c r="G3" s="15">
        <v>3154052.39</v>
      </c>
      <c r="H3" s="15">
        <v>721392.21</v>
      </c>
    </row>
    <row r="4" spans="1:8" ht="30" customHeight="1">
      <c r="A4" s="159" t="s">
        <v>37</v>
      </c>
      <c r="B4" s="160"/>
      <c r="C4" s="161"/>
      <c r="D4" s="15">
        <v>286804.34999999998</v>
      </c>
      <c r="E4" s="15">
        <v>337010.12</v>
      </c>
      <c r="F4" s="15">
        <v>450215.54</v>
      </c>
      <c r="G4" s="15">
        <v>466105.74</v>
      </c>
      <c r="H4" s="15">
        <v>103986.58</v>
      </c>
    </row>
    <row r="5" spans="1:8" ht="28.5" customHeight="1">
      <c r="A5" s="159" t="s">
        <v>38</v>
      </c>
      <c r="B5" s="160"/>
      <c r="C5" s="161"/>
      <c r="D5" s="15">
        <v>248246.28</v>
      </c>
      <c r="E5" s="15">
        <v>300372.28999999998</v>
      </c>
      <c r="F5" s="15">
        <v>408658.81</v>
      </c>
      <c r="G5" s="15">
        <v>428251.51</v>
      </c>
      <c r="H5" s="15">
        <v>94982.61</v>
      </c>
    </row>
    <row r="6" spans="1:8" ht="14.25">
      <c r="A6" s="159" t="s">
        <v>39</v>
      </c>
      <c r="B6" s="160"/>
      <c r="C6" s="161"/>
      <c r="D6" s="15">
        <v>3229.39</v>
      </c>
      <c r="E6" s="15">
        <v>3772.97</v>
      </c>
      <c r="F6" s="15">
        <v>3966.13</v>
      </c>
      <c r="G6" s="15">
        <v>4112.5</v>
      </c>
      <c r="H6" s="15">
        <v>1045.83</v>
      </c>
    </row>
    <row r="7" spans="1:8" ht="42.75" customHeight="1">
      <c r="A7" s="159" t="s">
        <v>40</v>
      </c>
      <c r="B7" s="160"/>
      <c r="C7" s="161"/>
      <c r="D7" s="15">
        <v>10635.8</v>
      </c>
      <c r="E7" s="15">
        <v>13520.81</v>
      </c>
      <c r="F7" s="15">
        <v>17408.34</v>
      </c>
      <c r="G7" s="15">
        <v>18299</v>
      </c>
      <c r="H7" s="15">
        <v>2072.4</v>
      </c>
    </row>
    <row r="8" spans="1:8" ht="57" customHeight="1">
      <c r="A8" s="159" t="s">
        <v>41</v>
      </c>
      <c r="B8" s="160"/>
      <c r="C8" s="161"/>
      <c r="D8" s="15">
        <v>4325.09</v>
      </c>
      <c r="E8" s="15">
        <v>-12.64</v>
      </c>
      <c r="F8" s="15">
        <v>-171.66</v>
      </c>
      <c r="G8" s="16"/>
      <c r="H8" s="15">
        <v>3.1</v>
      </c>
    </row>
    <row r="9" spans="1:8" ht="14.25">
      <c r="A9" s="159" t="s">
        <v>42</v>
      </c>
      <c r="B9" s="160"/>
      <c r="C9" s="161"/>
      <c r="D9" s="15">
        <v>7297.08</v>
      </c>
      <c r="E9" s="15">
        <v>6936.81</v>
      </c>
      <c r="F9" s="15">
        <v>6237.58</v>
      </c>
      <c r="G9" s="15">
        <v>6554</v>
      </c>
      <c r="H9" s="15">
        <v>2853.78</v>
      </c>
    </row>
    <row r="10" spans="1:8" ht="14.25">
      <c r="A10" s="159" t="s">
        <v>43</v>
      </c>
      <c r="B10" s="160"/>
      <c r="C10" s="161"/>
      <c r="D10" s="15">
        <v>13070.71</v>
      </c>
      <c r="E10" s="15">
        <v>12419.89</v>
      </c>
      <c r="F10" s="15">
        <v>14116.33</v>
      </c>
      <c r="G10" s="15">
        <v>8888.73</v>
      </c>
      <c r="H10" s="15">
        <v>3028.87</v>
      </c>
    </row>
    <row r="11" spans="1:8" ht="14.25" customHeight="1">
      <c r="A11" s="159" t="s">
        <v>44</v>
      </c>
      <c r="B11" s="160"/>
      <c r="C11" s="161"/>
      <c r="D11" s="15">
        <v>2527226.17</v>
      </c>
      <c r="E11" s="15">
        <v>1139087.8999999999</v>
      </c>
      <c r="F11" s="15">
        <v>1139603.2</v>
      </c>
      <c r="G11" s="15">
        <v>2687946.65</v>
      </c>
      <c r="H11" s="15">
        <v>617405.63</v>
      </c>
    </row>
    <row r="12" spans="1:8" ht="14.25">
      <c r="A12" s="159" t="s">
        <v>45</v>
      </c>
      <c r="B12" s="160"/>
      <c r="C12" s="161"/>
      <c r="D12" s="15">
        <v>196859.84</v>
      </c>
      <c r="E12" s="15">
        <v>211423.53</v>
      </c>
      <c r="F12" s="15">
        <v>191674.15</v>
      </c>
      <c r="G12" s="15">
        <v>139026.07</v>
      </c>
      <c r="H12" s="15">
        <v>33641.730000000003</v>
      </c>
    </row>
    <row r="13" spans="1:8" ht="14.25">
      <c r="A13" s="159" t="s">
        <v>46</v>
      </c>
      <c r="B13" s="160"/>
      <c r="C13" s="161"/>
      <c r="D13" s="15">
        <v>187771.44</v>
      </c>
      <c r="E13" s="15">
        <v>255833.49</v>
      </c>
      <c r="F13" s="15">
        <v>264911.42</v>
      </c>
      <c r="G13" s="15">
        <v>227620.74</v>
      </c>
      <c r="H13" s="15">
        <v>44823.82</v>
      </c>
    </row>
    <row r="14" spans="1:8" ht="14.25">
      <c r="A14" s="159" t="s">
        <v>47</v>
      </c>
      <c r="B14" s="160"/>
      <c r="C14" s="161"/>
      <c r="D14" s="15">
        <v>503848.94</v>
      </c>
      <c r="E14" s="15">
        <v>600854.57999999996</v>
      </c>
      <c r="F14" s="15">
        <v>643724.02</v>
      </c>
      <c r="G14" s="15">
        <v>704943.82</v>
      </c>
      <c r="H14" s="15">
        <v>170219.74</v>
      </c>
    </row>
    <row r="15" spans="1:8" ht="28.5" customHeight="1">
      <c r="A15" s="159" t="s">
        <v>48</v>
      </c>
      <c r="B15" s="160"/>
      <c r="C15" s="161"/>
      <c r="D15" s="15">
        <v>228979.74</v>
      </c>
      <c r="E15" s="15">
        <v>67996.929999999993</v>
      </c>
      <c r="F15" s="15">
        <v>36359.85</v>
      </c>
      <c r="G15" s="15">
        <v>39329.82</v>
      </c>
      <c r="H15" s="15">
        <v>8205.36</v>
      </c>
    </row>
    <row r="16" spans="1:8" ht="28.5" customHeight="1">
      <c r="A16" s="159" t="s">
        <v>49</v>
      </c>
      <c r="B16" s="160"/>
      <c r="C16" s="161"/>
      <c r="D16" s="15">
        <v>1409766.22</v>
      </c>
      <c r="E16" s="15">
        <v>2979.36</v>
      </c>
      <c r="F16" s="15">
        <v>2933.77</v>
      </c>
      <c r="G16" s="15">
        <v>1577026.2</v>
      </c>
      <c r="H16" s="15">
        <v>360514.98</v>
      </c>
    </row>
    <row r="17" spans="1:9" ht="15">
      <c r="A17" s="162" t="s">
        <v>50</v>
      </c>
      <c r="B17" s="162"/>
      <c r="C17" s="162"/>
      <c r="D17" s="15">
        <v>1414016.64</v>
      </c>
      <c r="E17" s="15">
        <v>1462233.14</v>
      </c>
      <c r="F17" s="15">
        <v>1579753.75</v>
      </c>
      <c r="G17" s="15">
        <v>1594080.56</v>
      </c>
      <c r="H17" s="15">
        <v>380007.46</v>
      </c>
    </row>
    <row r="18" spans="1:9" ht="30" customHeight="1">
      <c r="A18" s="159" t="s">
        <v>51</v>
      </c>
      <c r="B18" s="160"/>
      <c r="C18" s="161"/>
      <c r="D18" s="15">
        <v>78195.789999999994</v>
      </c>
      <c r="E18" s="15">
        <v>83557.61</v>
      </c>
      <c r="F18" s="15">
        <v>92666.39</v>
      </c>
      <c r="G18" s="15">
        <v>107413.67</v>
      </c>
      <c r="H18" s="15">
        <v>22779.58</v>
      </c>
    </row>
    <row r="19" spans="1:9" ht="30" customHeight="1">
      <c r="A19" s="159" t="s">
        <v>52</v>
      </c>
      <c r="B19" s="160"/>
      <c r="C19" s="161"/>
      <c r="D19" s="15"/>
      <c r="E19" s="15">
        <v>467</v>
      </c>
      <c r="F19" s="15"/>
      <c r="G19" s="15">
        <v>157</v>
      </c>
      <c r="H19" s="15">
        <v>0</v>
      </c>
    </row>
    <row r="20" spans="1:9" ht="45" customHeight="1">
      <c r="A20" s="159" t="s">
        <v>53</v>
      </c>
      <c r="B20" s="160"/>
      <c r="C20" s="161"/>
      <c r="D20" s="15">
        <v>528.38</v>
      </c>
      <c r="E20" s="15">
        <v>158.33000000000001</v>
      </c>
      <c r="F20" s="15">
        <v>1992.56</v>
      </c>
      <c r="G20" s="15">
        <v>310</v>
      </c>
      <c r="H20" s="15">
        <v>0</v>
      </c>
    </row>
    <row r="21" spans="1:9" ht="14.25" customHeight="1">
      <c r="A21" s="159" t="s">
        <v>54</v>
      </c>
      <c r="B21" s="160"/>
      <c r="C21" s="161"/>
      <c r="D21" s="15">
        <v>23899.23</v>
      </c>
      <c r="E21" s="15">
        <v>27681.27</v>
      </c>
      <c r="F21" s="15">
        <v>35933.08</v>
      </c>
      <c r="G21" s="15">
        <v>44475.71</v>
      </c>
      <c r="H21" s="15">
        <v>4488.91</v>
      </c>
    </row>
    <row r="22" spans="1:9" ht="30" customHeight="1">
      <c r="A22" s="159" t="s">
        <v>55</v>
      </c>
      <c r="B22" s="160"/>
      <c r="C22" s="161"/>
      <c r="D22" s="15">
        <v>47031.58</v>
      </c>
      <c r="E22" s="15">
        <v>22671.200000000001</v>
      </c>
      <c r="F22" s="15">
        <v>20195.38</v>
      </c>
      <c r="G22" s="15">
        <v>7517.12</v>
      </c>
      <c r="H22" s="15">
        <v>304.47000000000003</v>
      </c>
    </row>
    <row r="23" spans="1:9" ht="14.25" customHeight="1">
      <c r="A23" s="159" t="s">
        <v>56</v>
      </c>
      <c r="B23" s="160"/>
      <c r="C23" s="161"/>
      <c r="D23" s="14">
        <v>0</v>
      </c>
      <c r="E23" s="15">
        <v>7205</v>
      </c>
      <c r="F23" s="15">
        <v>0</v>
      </c>
      <c r="G23" s="15">
        <v>1700.63</v>
      </c>
      <c r="H23" s="15">
        <v>0</v>
      </c>
    </row>
    <row r="24" spans="1:9" ht="14.25" customHeight="1">
      <c r="A24" s="159" t="s">
        <v>57</v>
      </c>
      <c r="B24" s="160"/>
      <c r="C24" s="161"/>
      <c r="D24" s="15">
        <v>846272.94</v>
      </c>
      <c r="E24" s="15">
        <v>992047.76</v>
      </c>
      <c r="F24" s="15">
        <v>1072482.27</v>
      </c>
      <c r="G24" s="15">
        <v>1089725.7</v>
      </c>
      <c r="H24" s="15">
        <v>270578.01</v>
      </c>
    </row>
    <row r="25" spans="1:9" ht="14.25" customHeight="1">
      <c r="A25" s="159" t="s">
        <v>58</v>
      </c>
      <c r="B25" s="160"/>
      <c r="C25" s="161"/>
      <c r="D25" s="15">
        <v>296267.21999999997</v>
      </c>
      <c r="E25" s="15">
        <v>202826.78</v>
      </c>
      <c r="F25" s="15">
        <v>185134.18</v>
      </c>
      <c r="G25" s="15">
        <v>176627.06</v>
      </c>
      <c r="H25" s="15">
        <v>45639.56</v>
      </c>
    </row>
    <row r="26" spans="1:9" ht="14.25" customHeight="1">
      <c r="A26" s="159" t="s">
        <v>59</v>
      </c>
      <c r="B26" s="160"/>
      <c r="C26" s="161"/>
      <c r="D26" s="15">
        <v>2134.56</v>
      </c>
      <c r="E26" s="15">
        <v>2109.0300000000002</v>
      </c>
      <c r="F26" s="15">
        <v>19658.7</v>
      </c>
      <c r="G26" s="15">
        <v>32367.03</v>
      </c>
      <c r="H26" s="15">
        <v>1210</v>
      </c>
    </row>
    <row r="27" spans="1:9" ht="14.25" customHeight="1">
      <c r="A27" s="159" t="s">
        <v>60</v>
      </c>
      <c r="B27" s="160"/>
      <c r="C27" s="161"/>
      <c r="D27" s="15">
        <v>27126.9</v>
      </c>
      <c r="E27" s="15">
        <v>28582.959999999999</v>
      </c>
      <c r="F27" s="15">
        <v>33561.49</v>
      </c>
      <c r="G27" s="15">
        <v>34769.86</v>
      </c>
      <c r="H27" s="15">
        <v>7382.34</v>
      </c>
    </row>
    <row r="28" spans="1:9" ht="15">
      <c r="A28" s="162" t="s">
        <v>61</v>
      </c>
      <c r="B28" s="162"/>
      <c r="C28" s="162"/>
      <c r="D28" s="15">
        <v>-7001.38</v>
      </c>
      <c r="E28" s="15">
        <v>13864.89</v>
      </c>
      <c r="F28" s="15">
        <v>10064.99</v>
      </c>
      <c r="G28" s="15">
        <v>-17054.36</v>
      </c>
      <c r="H28" s="15">
        <v>-19311.36</v>
      </c>
    </row>
    <row r="29" spans="1:9">
      <c r="A29" s="163"/>
      <c r="B29" s="163"/>
      <c r="C29" s="163"/>
      <c r="D29" s="163"/>
      <c r="E29" s="163"/>
      <c r="F29" s="163"/>
      <c r="G29" s="163"/>
      <c r="H29" s="163"/>
      <c r="I29" s="163"/>
    </row>
  </sheetData>
  <mergeCells count="29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5:C25"/>
    <mergeCell ref="A26:C26"/>
    <mergeCell ref="A27:C27"/>
    <mergeCell ref="A28:C28"/>
    <mergeCell ref="A29:I29"/>
  </mergeCells>
  <pageMargins left="0.19685039370078741" right="0.19685039370078741" top="0.19685039370078741" bottom="0.19685039370078741" header="0" footer="0"/>
  <pageSetup paperSize="9" scale="6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9"/>
  <sheetViews>
    <sheetView windowProtection="1" workbookViewId="0">
      <selection activeCell="C10" sqref="C10"/>
    </sheetView>
  </sheetViews>
  <sheetFormatPr defaultRowHeight="15"/>
  <cols>
    <col min="2" max="2" width="50.42578125" customWidth="1"/>
    <col min="3" max="9" width="8.7109375" customWidth="1"/>
    <col min="12" max="12" width="9.140625" customWidth="1"/>
  </cols>
  <sheetData>
    <row r="1" spans="1:9">
      <c r="A1">
        <v>3</v>
      </c>
      <c r="B1" t="str">
        <f>INDEX([2]данные2!A9:A11, A1)</f>
        <v>Безвозмездные поступления (тыс. руб)</v>
      </c>
    </row>
    <row r="2" spans="1:9">
      <c r="A2" t="s">
        <v>117</v>
      </c>
      <c r="B2">
        <f>VLOOKUP(B$1,[2]данные2!$A:$Q,MATCH(A2,[2]данные2!$A$1:$Q$1,0),0)</f>
        <v>15543.79</v>
      </c>
    </row>
    <row r="3" spans="1:9">
      <c r="A3" t="s">
        <v>118</v>
      </c>
      <c r="B3">
        <f>VLOOKUP(B$1,[2]данные2!$A:$Q,MATCH(A3,[2]данные2!$A$1:$Q$1,0),0)</f>
        <v>11648.77</v>
      </c>
    </row>
    <row r="4" spans="1:9">
      <c r="A4" t="s">
        <v>119</v>
      </c>
      <c r="B4">
        <f>VLOOKUP(B$1,[2]данные2!$A:$Q,MATCH(A4,[2]данные2!$A$1:$Q$1,0),0)</f>
        <v>13208.24</v>
      </c>
    </row>
    <row r="5" spans="1:9" ht="66" customHeight="1" thickBot="1">
      <c r="B5" s="52" t="s">
        <v>97</v>
      </c>
    </row>
    <row r="6" spans="1:9" ht="59.25" customHeight="1" thickBot="1">
      <c r="B6" s="22" t="s">
        <v>62</v>
      </c>
      <c r="C6" s="22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96</v>
      </c>
      <c r="I6" s="22" t="s">
        <v>4</v>
      </c>
    </row>
    <row r="7" spans="1:9" ht="15.75" thickBot="1">
      <c r="B7" s="23" t="s">
        <v>3</v>
      </c>
      <c r="C7" s="26">
        <v>1053.4000000000001</v>
      </c>
      <c r="D7" s="25">
        <v>1180.5</v>
      </c>
      <c r="E7" s="26" t="s">
        <v>63</v>
      </c>
      <c r="F7" s="64">
        <v>1476.1</v>
      </c>
      <c r="G7" s="46">
        <v>1589.8</v>
      </c>
      <c r="H7" s="26"/>
      <c r="I7" s="26"/>
    </row>
    <row r="8" spans="1:9" ht="15.75" thickBot="1">
      <c r="B8" s="23" t="s">
        <v>9</v>
      </c>
      <c r="C8" s="25">
        <v>1044</v>
      </c>
      <c r="D8" s="25">
        <v>1170.8</v>
      </c>
      <c r="E8" s="26">
        <v>1414</v>
      </c>
      <c r="F8" s="65">
        <v>1462.2</v>
      </c>
      <c r="G8" s="23">
        <v>1579.8</v>
      </c>
      <c r="H8" s="26"/>
      <c r="I8" s="26"/>
    </row>
    <row r="9" spans="1:9" ht="15.75" thickBot="1">
      <c r="B9" s="23" t="s">
        <v>64</v>
      </c>
      <c r="C9" s="26">
        <v>-9.4</v>
      </c>
      <c r="D9" s="26">
        <v>-9.6999999999999993</v>
      </c>
      <c r="E9" s="26">
        <v>7</v>
      </c>
      <c r="F9" s="23">
        <v>-13.9</v>
      </c>
      <c r="G9" s="23">
        <v>-10</v>
      </c>
      <c r="H9" s="26"/>
      <c r="I9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</sheetPr>
  <dimension ref="A1:V43"/>
  <sheetViews>
    <sheetView windowProtection="1" workbookViewId="0">
      <selection activeCell="C10" sqref="C10"/>
    </sheetView>
  </sheetViews>
  <sheetFormatPr defaultRowHeight="15"/>
  <cols>
    <col min="1" max="1" width="48.42578125" customWidth="1"/>
    <col min="2" max="2" width="13.5703125" customWidth="1"/>
    <col min="3" max="3" width="15" customWidth="1"/>
    <col min="4" max="4" width="15.140625" customWidth="1"/>
    <col min="5" max="5" width="14.7109375" customWidth="1"/>
    <col min="6" max="6" width="15.140625" customWidth="1"/>
    <col min="7" max="7" width="12.42578125" bestFit="1" customWidth="1"/>
    <col min="8" max="8" width="11.42578125" bestFit="1" customWidth="1"/>
    <col min="9" max="9" width="9.28515625" bestFit="1" customWidth="1"/>
    <col min="10" max="10" width="11.42578125" bestFit="1" customWidth="1"/>
    <col min="11" max="11" width="10" bestFit="1" customWidth="1"/>
    <col min="12" max="14" width="11.42578125" bestFit="1" customWidth="1"/>
    <col min="15" max="15" width="12.28515625" customWidth="1"/>
    <col min="16" max="16" width="13.42578125" customWidth="1"/>
    <col min="17" max="17" width="14.140625" customWidth="1"/>
    <col min="18" max="18" width="13.5703125" customWidth="1"/>
    <col min="19" max="19" width="13.5703125" bestFit="1" customWidth="1"/>
    <col min="20" max="20" width="11.42578125" bestFit="1" customWidth="1"/>
    <col min="21" max="21" width="10" bestFit="1" customWidth="1"/>
    <col min="22" max="22" width="10.7109375" bestFit="1" customWidth="1"/>
  </cols>
  <sheetData>
    <row r="1" spans="1:6">
      <c r="A1" s="118" t="s">
        <v>116</v>
      </c>
      <c r="B1" s="119" t="s">
        <v>131</v>
      </c>
      <c r="C1" s="119" t="s">
        <v>132</v>
      </c>
      <c r="D1" s="119" t="s">
        <v>117</v>
      </c>
      <c r="E1" s="119" t="s">
        <v>118</v>
      </c>
      <c r="F1" s="119" t="s">
        <v>119</v>
      </c>
    </row>
    <row r="2" spans="1:6">
      <c r="A2" s="119" t="s">
        <v>120</v>
      </c>
      <c r="B2" s="120">
        <v>6501.47</v>
      </c>
      <c r="C2" s="120"/>
      <c r="D2" s="120">
        <v>6501.47</v>
      </c>
      <c r="E2" s="120">
        <v>5365.17</v>
      </c>
      <c r="F2" s="120">
        <v>6046.08</v>
      </c>
    </row>
    <row r="3" spans="1:6">
      <c r="A3" s="119" t="s">
        <v>121</v>
      </c>
      <c r="B3" s="120">
        <v>362.62</v>
      </c>
      <c r="C3" s="120"/>
      <c r="D3" s="120">
        <v>362.62</v>
      </c>
      <c r="E3" s="120">
        <v>788.8</v>
      </c>
      <c r="F3" s="120">
        <v>812</v>
      </c>
    </row>
    <row r="4" spans="1:6">
      <c r="A4" s="119" t="s">
        <v>122</v>
      </c>
      <c r="B4" s="120">
        <v>10914.28</v>
      </c>
      <c r="C4" s="120"/>
      <c r="D4" s="120">
        <v>10914.28</v>
      </c>
      <c r="E4" s="120">
        <v>9030.14</v>
      </c>
      <c r="F4" s="120">
        <v>10185.32</v>
      </c>
    </row>
    <row r="5" spans="1:6" ht="30">
      <c r="A5" s="119" t="s">
        <v>123</v>
      </c>
      <c r="B5" s="120">
        <v>53.81</v>
      </c>
      <c r="C5" s="120"/>
      <c r="D5" s="120">
        <v>53.81</v>
      </c>
      <c r="E5" s="120">
        <v>72</v>
      </c>
      <c r="F5" s="120">
        <v>72</v>
      </c>
    </row>
    <row r="6" spans="1:6">
      <c r="A6" s="119" t="s">
        <v>124</v>
      </c>
      <c r="B6" s="119">
        <v>63.4</v>
      </c>
      <c r="C6" s="119"/>
      <c r="D6" s="119">
        <v>63.4</v>
      </c>
      <c r="E6" s="119">
        <v>64.64</v>
      </c>
      <c r="F6" s="119">
        <v>66.88</v>
      </c>
    </row>
    <row r="7" spans="1:6">
      <c r="A7" s="119" t="s">
        <v>125</v>
      </c>
      <c r="B7" s="120">
        <v>3142.01</v>
      </c>
      <c r="C7" s="120"/>
      <c r="D7" s="120">
        <v>3142.01</v>
      </c>
      <c r="E7" s="120">
        <v>657.53</v>
      </c>
      <c r="F7" s="120">
        <v>509.09</v>
      </c>
    </row>
    <row r="8" spans="1:6">
      <c r="A8" s="118" t="s">
        <v>136</v>
      </c>
      <c r="B8" s="24">
        <f>расх!B2/1000</f>
        <v>1043991.22217</v>
      </c>
      <c r="C8" s="24">
        <f>расх!C2/1000</f>
        <v>1170777.8912899999</v>
      </c>
      <c r="D8" s="24">
        <f>расх!D2/1000</f>
        <v>1414016.6370399999</v>
      </c>
      <c r="E8" s="24">
        <f>расх!E2/1000</f>
        <v>1462233.13717</v>
      </c>
      <c r="F8" s="24">
        <f>расх!F2/1000</f>
        <v>1579753.74719</v>
      </c>
    </row>
    <row r="9" spans="1:6">
      <c r="A9" s="24" t="s">
        <v>139</v>
      </c>
      <c r="B9" s="24">
        <f>(налненал!B6+налненал!B7+налненал!B8+налненал!B9+налненал!B10)/1000</f>
        <v>270562.91346999997</v>
      </c>
      <c r="C9" s="24">
        <f>(налненал!C6+налненал!C7+налненал!C8+налненал!C9+налненал!C10)/1000</f>
        <v>258946.45223999998</v>
      </c>
      <c r="D9" s="24">
        <f>(налненал!D6+налненал!D7+налненал!D8+налненал!D9+налненал!D10)/1000</f>
        <v>272713.62199000001</v>
      </c>
      <c r="E9" s="24">
        <f>(налненал!E6+налненал!E7+налненал!E8+налненал!E9+налненал!E10)/1000</f>
        <v>324374.77078000002</v>
      </c>
      <c r="F9" s="24">
        <f>(налненал!F6+налненал!F7+налненал!F8+налненал!F9+налненал!F10)/1000</f>
        <v>435174.93334999995</v>
      </c>
    </row>
    <row r="10" spans="1:6">
      <c r="A10" s="120" t="s">
        <v>43</v>
      </c>
      <c r="B10" s="24">
        <f>(налненал!B11+налненал!B12+налненал!B13+налненал!B14+налненал!B15+налненал!B16)/1000</f>
        <v>10510.779909999999</v>
      </c>
      <c r="C10" s="24">
        <f>(налненал!C11+налненал!C12+налненал!C13+налненал!C14+налненал!C15+налненал!C16)/1000</f>
        <v>9902.9134300000023</v>
      </c>
      <c r="D10" s="24">
        <f>(налненал!D11+налненал!D12+налненал!D13+налненал!D14+налненал!D15+налненал!D16)/1000</f>
        <v>14090.727399999998</v>
      </c>
      <c r="E10" s="24">
        <f>(налненал!E11+налненал!E12+налненал!E13+налненал!E14+налненал!E15+налненал!E16)/1000</f>
        <v>12635.353889999999</v>
      </c>
      <c r="F10" s="24">
        <f>(налненал!F11+налненал!F12+налненал!F13+налненал!F14+налненал!F15+налненал!F16)/1000</f>
        <v>15040.603280000001</v>
      </c>
    </row>
    <row r="11" spans="1:6">
      <c r="A11" s="120" t="s">
        <v>44</v>
      </c>
      <c r="B11" s="24">
        <f>безв!B12/1000</f>
        <v>772312.76729999995</v>
      </c>
      <c r="C11" s="24">
        <f>безв!C12/1000</f>
        <v>911627.04665000003</v>
      </c>
      <c r="D11" s="24">
        <f>безв!D12/1000</f>
        <v>1120210.9120199999</v>
      </c>
      <c r="E11" s="24">
        <f>безв!E12/1000</f>
        <v>1139087.9047000001</v>
      </c>
      <c r="F11" s="24">
        <f>безв!F12/1000</f>
        <v>1139603.2011300002</v>
      </c>
    </row>
    <row r="12" spans="1:6">
      <c r="A12" s="120" t="s">
        <v>140</v>
      </c>
      <c r="B12" s="24">
        <v>242917468.30000001</v>
      </c>
      <c r="C12" s="24">
        <v>235184487.91999999</v>
      </c>
      <c r="D12" s="24">
        <v>248246280.09</v>
      </c>
      <c r="E12" s="24">
        <v>300372290.44</v>
      </c>
      <c r="F12" s="24">
        <v>408658813.89999998</v>
      </c>
    </row>
    <row r="13" spans="1:6">
      <c r="A13" s="120" t="s">
        <v>39</v>
      </c>
      <c r="B13" s="24">
        <v>3844237.38</v>
      </c>
      <c r="C13" s="24">
        <v>2733698.16</v>
      </c>
      <c r="D13" s="24">
        <v>3229393.39</v>
      </c>
      <c r="E13" s="24">
        <v>3772965.47</v>
      </c>
      <c r="F13" s="24">
        <v>3966132.73</v>
      </c>
    </row>
    <row r="14" spans="1:6">
      <c r="A14" s="120" t="s">
        <v>101</v>
      </c>
      <c r="B14" s="24">
        <v>20355366.760000002</v>
      </c>
      <c r="C14" s="24">
        <v>17156706.91</v>
      </c>
      <c r="D14" s="24">
        <v>17106529.34</v>
      </c>
      <c r="E14" s="24">
        <v>15499539.9</v>
      </c>
      <c r="F14" s="24">
        <v>18067110.59</v>
      </c>
    </row>
    <row r="15" spans="1:6">
      <c r="A15" s="120" t="s">
        <v>102</v>
      </c>
      <c r="B15" s="24">
        <v>3445818.78</v>
      </c>
      <c r="C15" s="24">
        <v>3871559.25</v>
      </c>
      <c r="D15" s="24">
        <v>4131431.92</v>
      </c>
      <c r="E15" s="24">
        <v>4729974.97</v>
      </c>
      <c r="F15" s="24">
        <v>4482876.13</v>
      </c>
    </row>
    <row r="16" spans="1:6">
      <c r="A16" s="120" t="s">
        <v>141</v>
      </c>
      <c r="B16" s="24">
        <v>4573998.16</v>
      </c>
      <c r="C16" s="24">
        <v>4437965.54</v>
      </c>
      <c r="D16" s="24">
        <v>5961701.3099999996</v>
      </c>
      <c r="E16" s="24">
        <v>7028464.6600000001</v>
      </c>
      <c r="F16" s="24">
        <v>7329143.2300000004</v>
      </c>
    </row>
    <row r="17" spans="1:6" ht="20.25" customHeight="1">
      <c r="A17" s="120" t="s">
        <v>82</v>
      </c>
      <c r="B17" s="24">
        <v>260620</v>
      </c>
      <c r="C17" s="24">
        <v>114189.98</v>
      </c>
      <c r="D17" s="24">
        <v>54063.360000000001</v>
      </c>
      <c r="E17" s="24">
        <v>126618.43</v>
      </c>
      <c r="F17" s="24">
        <v>103045.08</v>
      </c>
    </row>
    <row r="18" spans="1:6" ht="30">
      <c r="A18" s="120" t="s">
        <v>83</v>
      </c>
      <c r="B18" s="24">
        <v>372127.01</v>
      </c>
      <c r="C18" s="24">
        <v>379809.33</v>
      </c>
      <c r="D18" s="24">
        <v>1020019.87</v>
      </c>
      <c r="E18" s="24">
        <v>215466.33</v>
      </c>
      <c r="F18" s="24">
        <v>924274.91</v>
      </c>
    </row>
    <row r="19" spans="1:6" ht="30">
      <c r="A19" s="120" t="s">
        <v>84</v>
      </c>
      <c r="B19" s="24">
        <v>566724.72</v>
      </c>
      <c r="C19" s="24">
        <v>1862901.41</v>
      </c>
      <c r="D19" s="24">
        <v>2391848.25</v>
      </c>
      <c r="E19" s="24">
        <v>1488624.7</v>
      </c>
      <c r="F19" s="24">
        <v>3616093.75</v>
      </c>
    </row>
    <row r="20" spans="1:6">
      <c r="A20" s="120" t="s">
        <v>85</v>
      </c>
      <c r="B20" s="24">
        <v>4735854.3899999997</v>
      </c>
      <c r="C20" s="24">
        <v>3088996.52</v>
      </c>
      <c r="D20" s="24">
        <v>4678573.79</v>
      </c>
      <c r="E20" s="24">
        <v>3781729</v>
      </c>
      <c r="F20" s="24">
        <v>3068046.31</v>
      </c>
    </row>
    <row r="21" spans="1:6">
      <c r="A21" s="120" t="s">
        <v>99</v>
      </c>
      <c r="B21" s="24">
        <v>1455.63</v>
      </c>
      <c r="C21" s="24">
        <v>19050.650000000001</v>
      </c>
      <c r="D21" s="24">
        <v>-15479.18</v>
      </c>
      <c r="E21" s="24">
        <v>-5549.23</v>
      </c>
      <c r="F21" s="24"/>
    </row>
    <row r="22" spans="1:6">
      <c r="A22" s="120" t="s">
        <v>45</v>
      </c>
      <c r="B22" s="24">
        <v>156761803.46000001</v>
      </c>
      <c r="C22" s="24">
        <v>178936804</v>
      </c>
      <c r="D22" s="24">
        <v>196859838.81</v>
      </c>
      <c r="E22" s="24">
        <v>211423534.38999999</v>
      </c>
      <c r="F22" s="24">
        <v>191674145.91999999</v>
      </c>
    </row>
    <row r="23" spans="1:6">
      <c r="A23" s="120" t="s">
        <v>46</v>
      </c>
      <c r="B23" s="24">
        <v>146505853.47</v>
      </c>
      <c r="C23" s="24">
        <v>169214965.59</v>
      </c>
      <c r="D23" s="24">
        <v>187771437.33000001</v>
      </c>
      <c r="E23" s="24">
        <v>255833491.93000001</v>
      </c>
      <c r="F23" s="24">
        <v>264911422.69</v>
      </c>
    </row>
    <row r="24" spans="1:6">
      <c r="A24" s="120" t="s">
        <v>47</v>
      </c>
      <c r="B24" s="24">
        <v>455381198.87</v>
      </c>
      <c r="C24" s="24">
        <v>475070970.81</v>
      </c>
      <c r="D24" s="24">
        <v>503848940.75999999</v>
      </c>
      <c r="E24" s="24">
        <v>600854584.04999995</v>
      </c>
      <c r="F24" s="24">
        <v>643724015.57000005</v>
      </c>
    </row>
    <row r="25" spans="1:6">
      <c r="A25" s="120" t="s">
        <v>48</v>
      </c>
      <c r="B25" s="24">
        <v>9663911.5</v>
      </c>
      <c r="C25" s="24">
        <v>85448148.329999998</v>
      </c>
      <c r="D25" s="24">
        <v>228979738.15000001</v>
      </c>
      <c r="E25" s="24">
        <v>67996931.200000003</v>
      </c>
      <c r="F25" s="24">
        <v>36359847.969999999</v>
      </c>
    </row>
    <row r="26" spans="1:6">
      <c r="A26" s="120" t="s">
        <v>87</v>
      </c>
      <c r="B26" s="24">
        <v>4000000</v>
      </c>
      <c r="C26" s="24">
        <v>3000000</v>
      </c>
      <c r="D26" s="24">
        <v>3000000</v>
      </c>
      <c r="E26" s="24">
        <v>3000000</v>
      </c>
      <c r="F26" s="24">
        <v>3000000</v>
      </c>
    </row>
    <row r="27" spans="1:6" ht="30">
      <c r="A27" s="120" t="s">
        <v>100</v>
      </c>
      <c r="B27" s="24"/>
      <c r="C27" s="24">
        <v>140564</v>
      </c>
      <c r="D27" s="24"/>
      <c r="E27" s="24"/>
      <c r="F27" s="24"/>
    </row>
    <row r="28" spans="1:6" ht="30">
      <c r="A28" s="120" t="s">
        <v>88</v>
      </c>
      <c r="B28" s="24"/>
      <c r="C28" s="24">
        <v>-184406.08</v>
      </c>
      <c r="D28" s="24">
        <v>-249043.03</v>
      </c>
      <c r="E28" s="24">
        <v>-20636.87</v>
      </c>
      <c r="F28" s="24"/>
    </row>
    <row r="29" spans="1:6">
      <c r="A29" s="120"/>
      <c r="B29" s="24"/>
      <c r="C29" s="24"/>
      <c r="D29" s="24"/>
      <c r="E29" s="24"/>
      <c r="F29" s="24"/>
    </row>
    <row r="30" spans="1:6">
      <c r="A30" s="120"/>
      <c r="B30" s="24"/>
      <c r="C30" s="24"/>
      <c r="D30" s="24"/>
      <c r="E30" s="24"/>
      <c r="F30" s="24"/>
    </row>
    <row r="31" spans="1:6">
      <c r="A31" s="120"/>
      <c r="B31" s="24"/>
      <c r="C31" s="24"/>
      <c r="D31" s="24"/>
      <c r="E31" s="24"/>
      <c r="F31" s="24"/>
    </row>
    <row r="32" spans="1:6">
      <c r="A32" s="120"/>
      <c r="B32" s="24"/>
      <c r="C32" s="24"/>
      <c r="D32" s="24"/>
      <c r="E32" s="24"/>
      <c r="F32" s="24"/>
    </row>
    <row r="33" spans="1:22">
      <c r="A33" s="118" t="s">
        <v>135</v>
      </c>
      <c r="B33" s="24">
        <f>SUM(B9:B11)</f>
        <v>1053386.46068</v>
      </c>
      <c r="C33" s="24">
        <f>SUM(C9:C11)</f>
        <v>1180476.4123200001</v>
      </c>
      <c r="D33" s="24">
        <f>SUM(D9:D11)</f>
        <v>1407015.2614099998</v>
      </c>
      <c r="E33" s="24">
        <f>SUM(E9:E11)</f>
        <v>1476098.0293700001</v>
      </c>
      <c r="F33" s="24">
        <f>SUM(F9:F11)</f>
        <v>1589818.7377600002</v>
      </c>
    </row>
    <row r="35" spans="1:22">
      <c r="A35" s="118" t="s">
        <v>137</v>
      </c>
      <c r="B35" s="24">
        <v>1043991.22217</v>
      </c>
      <c r="C35" s="24">
        <v>1170777.8912899999</v>
      </c>
      <c r="D35" s="24">
        <v>1414016.6370399999</v>
      </c>
      <c r="E35" s="24">
        <v>1462233.13717</v>
      </c>
      <c r="F35" s="24">
        <v>1579753.74719</v>
      </c>
    </row>
    <row r="36" spans="1:22">
      <c r="A36" s="118" t="s">
        <v>138</v>
      </c>
      <c r="B36" s="24">
        <f>SUM(B33:B35)</f>
        <v>2097377.68285</v>
      </c>
      <c r="C36" s="24">
        <f>SUM(C33:C35)</f>
        <v>2351254.3036099998</v>
      </c>
      <c r="D36" s="24">
        <f>SUM(D33:D35)</f>
        <v>2821031.8984499997</v>
      </c>
      <c r="E36" s="24">
        <f>SUM(E33:E35)</f>
        <v>2938331.1665400001</v>
      </c>
      <c r="F36" s="24">
        <f>SUM(F33:F35)</f>
        <v>3169572.4849500004</v>
      </c>
    </row>
    <row r="38" spans="1:22">
      <c r="B38" s="24" t="s">
        <v>139</v>
      </c>
      <c r="C38" s="24" t="s">
        <v>43</v>
      </c>
      <c r="D38" s="24" t="s">
        <v>44</v>
      </c>
      <c r="E38" s="121" t="s">
        <v>140</v>
      </c>
      <c r="F38" t="s">
        <v>39</v>
      </c>
      <c r="G38" t="s">
        <v>101</v>
      </c>
      <c r="H38" t="s">
        <v>102</v>
      </c>
      <c r="I38" t="s">
        <v>81</v>
      </c>
      <c r="J38" t="s">
        <v>141</v>
      </c>
      <c r="K38" t="s">
        <v>82</v>
      </c>
      <c r="L38" t="s">
        <v>83</v>
      </c>
      <c r="M38" t="s">
        <v>84</v>
      </c>
      <c r="N38" t="s">
        <v>85</v>
      </c>
      <c r="O38" t="s">
        <v>99</v>
      </c>
      <c r="P38" t="s">
        <v>45</v>
      </c>
      <c r="Q38" t="s">
        <v>46</v>
      </c>
      <c r="R38" t="s">
        <v>47</v>
      </c>
      <c r="S38" t="s">
        <v>48</v>
      </c>
      <c r="T38" t="s">
        <v>87</v>
      </c>
      <c r="U38" t="s">
        <v>100</v>
      </c>
      <c r="V38" t="s">
        <v>88</v>
      </c>
    </row>
    <row r="39" spans="1:22">
      <c r="A39" t="s">
        <v>133</v>
      </c>
      <c r="B39" s="24">
        <f>B9</f>
        <v>270562.91346999997</v>
      </c>
      <c r="C39" s="24">
        <f>B10</f>
        <v>10510.779909999999</v>
      </c>
      <c r="D39" s="24">
        <f>B11</f>
        <v>772312.76729999995</v>
      </c>
      <c r="E39" s="24">
        <v>242917468.30000001</v>
      </c>
      <c r="F39">
        <v>3844237.38</v>
      </c>
      <c r="G39" s="24">
        <v>20355366.760000002</v>
      </c>
      <c r="H39" s="24">
        <v>3445818.78</v>
      </c>
      <c r="I39" s="24">
        <v>22.25</v>
      </c>
      <c r="J39" s="24">
        <v>4573998.16</v>
      </c>
      <c r="K39" s="24">
        <v>260620</v>
      </c>
      <c r="L39" s="24">
        <v>372127.01</v>
      </c>
      <c r="M39" s="24">
        <v>566724.72</v>
      </c>
      <c r="N39" s="24">
        <v>4735854.3899999997</v>
      </c>
      <c r="O39" s="24">
        <v>1455.63</v>
      </c>
      <c r="P39" s="24">
        <v>156761803.46000001</v>
      </c>
      <c r="Q39" s="24">
        <v>146505853.47</v>
      </c>
      <c r="R39" s="24">
        <v>455381198.87</v>
      </c>
      <c r="S39" s="24">
        <v>9663911.5</v>
      </c>
      <c r="T39" s="24">
        <v>4000000</v>
      </c>
      <c r="U39" s="24"/>
      <c r="V39" s="24"/>
    </row>
    <row r="40" spans="1:22">
      <c r="A40" t="s">
        <v>134</v>
      </c>
      <c r="B40" s="24">
        <f>C9</f>
        <v>258946.45223999998</v>
      </c>
      <c r="C40" s="24">
        <f>C10</f>
        <v>9902.9134300000023</v>
      </c>
      <c r="D40" s="24">
        <f>C11</f>
        <v>911627.04665000003</v>
      </c>
      <c r="E40" s="24">
        <v>235184487.91999999</v>
      </c>
      <c r="F40">
        <v>2733698.16</v>
      </c>
      <c r="G40" s="24">
        <v>17156706.91</v>
      </c>
      <c r="H40" s="24">
        <v>3871559.25</v>
      </c>
      <c r="I40" s="24"/>
      <c r="J40" s="24">
        <v>4437965.54</v>
      </c>
      <c r="K40" s="24">
        <v>114189.98</v>
      </c>
      <c r="L40" s="24">
        <v>379809.33</v>
      </c>
      <c r="M40" s="24">
        <v>1862901.41</v>
      </c>
      <c r="N40" s="24">
        <v>3088996.52</v>
      </c>
      <c r="O40" s="24">
        <v>19050.650000000001</v>
      </c>
      <c r="P40" s="24">
        <v>178936804</v>
      </c>
      <c r="Q40" s="24">
        <v>169214965.59</v>
      </c>
      <c r="R40" s="24">
        <v>475070970.81</v>
      </c>
      <c r="S40" s="24">
        <v>85448148.329999998</v>
      </c>
      <c r="T40" s="24">
        <v>3000000</v>
      </c>
      <c r="U40" s="24">
        <v>140564</v>
      </c>
      <c r="V40" s="24">
        <v>-184406.08</v>
      </c>
    </row>
    <row r="41" spans="1:22">
      <c r="A41" t="s">
        <v>117</v>
      </c>
      <c r="B41" s="24">
        <f>D9</f>
        <v>272713.62199000001</v>
      </c>
      <c r="C41" s="24">
        <f>D10</f>
        <v>14090.727399999998</v>
      </c>
      <c r="D41" s="24">
        <f>D11</f>
        <v>1120210.9120199999</v>
      </c>
      <c r="E41" s="24">
        <v>248246280.09</v>
      </c>
      <c r="F41">
        <v>3229393.39</v>
      </c>
      <c r="G41" s="24">
        <v>17106529.34</v>
      </c>
      <c r="H41" s="24">
        <v>4131431.92</v>
      </c>
      <c r="I41" s="24">
        <v>-12.75</v>
      </c>
      <c r="J41" s="24">
        <v>5961701.3099999996</v>
      </c>
      <c r="K41" s="24">
        <v>54063.360000000001</v>
      </c>
      <c r="L41" s="24">
        <v>1020019.87</v>
      </c>
      <c r="M41" s="24">
        <v>2391848.25</v>
      </c>
      <c r="N41" s="24">
        <v>4678573.79</v>
      </c>
      <c r="O41" s="24">
        <v>-15479.18</v>
      </c>
      <c r="P41" s="24">
        <v>196859838.81</v>
      </c>
      <c r="Q41" s="24">
        <v>187771437.33000001</v>
      </c>
      <c r="R41" s="24">
        <v>503848940.75999999</v>
      </c>
      <c r="S41" s="24">
        <v>228979738.15000001</v>
      </c>
      <c r="T41" s="24">
        <v>3000000</v>
      </c>
      <c r="U41" s="24"/>
      <c r="V41" s="24">
        <v>-249043.03</v>
      </c>
    </row>
    <row r="42" spans="1:22">
      <c r="A42" t="s">
        <v>118</v>
      </c>
      <c r="B42" s="122">
        <f>E9</f>
        <v>324374.77078000002</v>
      </c>
      <c r="C42" s="122">
        <f>E10</f>
        <v>12635.353889999999</v>
      </c>
      <c r="D42" s="122">
        <f>E11</f>
        <v>1139087.9047000001</v>
      </c>
      <c r="E42" s="122">
        <v>300372290.44</v>
      </c>
      <c r="F42">
        <v>3772965.47</v>
      </c>
      <c r="G42" s="24">
        <v>15499539.9</v>
      </c>
      <c r="H42" s="24">
        <v>4729974.97</v>
      </c>
      <c r="I42" s="24"/>
      <c r="J42" s="24">
        <v>7028464.6600000001</v>
      </c>
      <c r="K42" s="24">
        <v>126618.43</v>
      </c>
      <c r="L42" s="24">
        <v>215466.33</v>
      </c>
      <c r="M42" s="24">
        <v>1488624.7</v>
      </c>
      <c r="N42" s="24">
        <v>3781729</v>
      </c>
      <c r="O42" s="24">
        <v>-5549.23</v>
      </c>
      <c r="P42" s="24">
        <v>211423534.38999999</v>
      </c>
      <c r="Q42" s="24">
        <v>255833491.93000001</v>
      </c>
      <c r="R42" s="24">
        <v>600854584.04999995</v>
      </c>
      <c r="S42" s="24">
        <v>67996931.200000003</v>
      </c>
      <c r="T42" s="24">
        <v>3000000</v>
      </c>
      <c r="U42" s="24"/>
      <c r="V42" s="24">
        <v>-20636.87</v>
      </c>
    </row>
    <row r="43" spans="1:22">
      <c r="A43" t="s">
        <v>119</v>
      </c>
      <c r="B43" s="122">
        <f>F9</f>
        <v>435174.93334999995</v>
      </c>
      <c r="C43" s="122">
        <f>F10</f>
        <v>15040.603280000001</v>
      </c>
      <c r="D43" s="122">
        <f>F11</f>
        <v>1139603.2011300002</v>
      </c>
      <c r="E43" s="122">
        <v>408658813.89999998</v>
      </c>
      <c r="F43">
        <v>3966132.73</v>
      </c>
      <c r="G43" s="24">
        <v>18067110.59</v>
      </c>
      <c r="H43" s="24">
        <v>4482876.13</v>
      </c>
      <c r="I43" s="24"/>
      <c r="J43" s="24">
        <v>7329143.2300000004</v>
      </c>
      <c r="K43" s="24">
        <v>103045.08</v>
      </c>
      <c r="L43" s="24">
        <v>924274.91</v>
      </c>
      <c r="M43" s="24">
        <v>3616093.75</v>
      </c>
      <c r="N43" s="24">
        <v>3068046.31</v>
      </c>
      <c r="O43" s="24"/>
      <c r="P43" s="24">
        <v>191674145.91999999</v>
      </c>
      <c r="Q43" s="24">
        <v>264911422.69</v>
      </c>
      <c r="R43" s="24">
        <v>643724015.57000005</v>
      </c>
      <c r="S43" s="24">
        <v>36359847.969999999</v>
      </c>
      <c r="T43" s="24">
        <v>3000000</v>
      </c>
      <c r="U43" s="24"/>
      <c r="V4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</vt:i4>
      </vt:variant>
    </vt:vector>
  </HeadingPairs>
  <TitlesOfParts>
    <vt:vector size="24" baseType="lpstr">
      <vt:lpstr>ДАШБОРД</vt:lpstr>
      <vt:lpstr>эк.развитие</vt:lpstr>
      <vt:lpstr>Диаграмма 1</vt:lpstr>
      <vt:lpstr>ПО годам</vt:lpstr>
      <vt:lpstr>Обработка</vt:lpstr>
      <vt:lpstr>ОСН.показатели (2)</vt:lpstr>
      <vt:lpstr>показатели Д-Р_2021-2024</vt:lpstr>
      <vt:lpstr>ОСН</vt:lpstr>
      <vt:lpstr>Структура дох</vt:lpstr>
      <vt:lpstr>обработка2</vt:lpstr>
      <vt:lpstr>Обработка0</vt:lpstr>
      <vt:lpstr>обработка2 (2)</vt:lpstr>
      <vt:lpstr>стр дох</vt:lpstr>
      <vt:lpstr>Обработка0 (2)</vt:lpstr>
      <vt:lpstr>обработка2 (3)</vt:lpstr>
      <vt:lpstr>Обработка0 (3)</vt:lpstr>
      <vt:lpstr>обработка2 (4)</vt:lpstr>
      <vt:lpstr>налненал</vt:lpstr>
      <vt:lpstr>безв</vt:lpstr>
      <vt:lpstr>расх</vt:lpstr>
      <vt:lpstr>Обработка0 (4)</vt:lpstr>
      <vt:lpstr>обработка2 (5)</vt:lpstr>
      <vt:lpstr>мп</vt:lpstr>
      <vt:lpstr>'показатели Д-Р_2021-2024'!Область_печати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2024-05-31T03:38:31Z</dcterms:modified>
</cp:coreProperties>
</file>