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427" activeTab="2"/>
  </bookViews>
  <sheets>
    <sheet name="Исходные данные" sheetId="1" r:id="rId1"/>
    <sheet name="Расчет поправочного коэф" sheetId="2" r:id="rId2"/>
    <sheet name="2019" sheetId="4" r:id="rId3"/>
  </sheets>
  <definedNames>
    <definedName name="___xlfn_COUNTIFS">#N/A</definedName>
    <definedName name="__xlfn_COUNTIFS">NA()</definedName>
    <definedName name="_xlnm._FilterDatabase" localSheetId="2" hidden="1">'2019'!$A$7:$AEF$31</definedName>
    <definedName name="_xlnm._FilterDatabase" localSheetId="0" hidden="1">'Исходные данные'!$B$9:$H$32</definedName>
    <definedName name="Excel_BuiltIn__FilterDatabase" localSheetId="2">'2019'!$A$7:$AEF$65</definedName>
    <definedName name="Excel_BuiltIn_Print_Titles" localSheetId="0">'Исходные данные'!$A$6:$II$10</definedName>
    <definedName name="Z_287B6B75_F102_4A35_99B4_72102AA4A344__wvu_FilterData" localSheetId="2">'2019'!$A$7:$AEF$65</definedName>
    <definedName name="Z_287B6B75_F102_4A35_99B4_72102AA4A344__wvu_FilterData" localSheetId="0">'Исходные данные'!$B$9:$H$32</definedName>
    <definedName name="Z_287B6B75_F102_4A35_99B4_72102AA4A344__wvu_PrintArea" localSheetId="2">'2019'!$A$1:$AEF$31</definedName>
    <definedName name="Z_287B6B75_F102_4A35_99B4_72102AA4A344__wvu_PrintArea" localSheetId="0">'Исходные данные'!$B$1:$H$19</definedName>
    <definedName name="Z_287B6B75_F102_4A35_99B4_72102AA4A344__wvu_PrintTitles" localSheetId="2">'2019'!$A:$A</definedName>
    <definedName name="Z_287B6B75_F102_4A35_99B4_72102AA4A344__wvu_PrintTitles" localSheetId="0">'Исходные данные'!$A$6:$II$10</definedName>
    <definedName name="_xlnm.Print_Titles" localSheetId="2">'2019'!$A:$A</definedName>
    <definedName name="_xlnm.Print_Titles" localSheetId="0">'Исходные данные'!$6:$10</definedName>
    <definedName name="_xlnm.Print_Area" localSheetId="2">'2019'!$A$1:$AEF$31</definedName>
    <definedName name="_xlnm.Print_Area" localSheetId="0">'Исходные данные'!$A$1:$H$36</definedName>
  </definedNames>
  <calcPr calcId="124519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D10"/>
  <c r="C10"/>
  <c r="G31" l="1"/>
  <c r="G29"/>
  <c r="G27"/>
  <c r="G25"/>
  <c r="G23"/>
  <c r="G21"/>
  <c r="G19"/>
  <c r="G17"/>
  <c r="G15"/>
  <c r="G13"/>
  <c r="G11"/>
  <c r="G30"/>
  <c r="G28"/>
  <c r="G26"/>
  <c r="G24"/>
  <c r="G22"/>
  <c r="G20"/>
  <c r="G18"/>
  <c r="G16"/>
  <c r="G14"/>
  <c r="G12"/>
  <c r="G10"/>
  <c r="H33" i="1"/>
  <c r="G33"/>
  <c r="G30" i="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H3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A12" i="2"/>
  <c r="A13"/>
  <c r="A14" s="1"/>
  <c r="A15" s="1"/>
  <c r="A16" s="1"/>
  <c r="A17" s="1"/>
  <c r="I33" i="1"/>
  <c r="F33"/>
  <c r="E33"/>
  <c r="D33"/>
  <c r="C33"/>
  <c r="B9"/>
  <c r="C9" s="1"/>
  <c r="D9" s="1"/>
  <c r="E9" s="1"/>
  <c r="F9" s="1"/>
  <c r="G9" s="1"/>
  <c r="H9" s="1"/>
  <c r="I9" s="1"/>
  <c r="B7" i="4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D31"/>
  <c r="F31" s="1"/>
  <c r="E31"/>
  <c r="B8" i="2"/>
  <c r="C8"/>
  <c r="D8" s="1"/>
  <c r="E8" s="1"/>
  <c r="F8" s="1"/>
  <c r="G8" s="1"/>
  <c r="I12" i="4" l="1"/>
  <c r="I11"/>
  <c r="I10"/>
  <c r="I22"/>
  <c r="I25"/>
  <c r="I20"/>
  <c r="I28"/>
  <c r="I23"/>
  <c r="I27"/>
  <c r="I9"/>
  <c r="AED7"/>
  <c r="AEE7" s="1"/>
  <c r="AEF7" s="1"/>
  <c r="FN7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GM7" s="1"/>
  <c r="GN7" s="1"/>
  <c r="GO7" s="1"/>
  <c r="GP7" s="1"/>
  <c r="GQ7" s="1"/>
  <c r="GR7" s="1"/>
  <c r="GS7" s="1"/>
  <c r="GT7" s="1"/>
  <c r="GU7" s="1"/>
  <c r="GV7" s="1"/>
  <c r="GW7" s="1"/>
  <c r="GX7" s="1"/>
  <c r="GY7" s="1"/>
  <c r="GZ7" s="1"/>
  <c r="HA7" s="1"/>
  <c r="HB7" s="1"/>
  <c r="HC7" s="1"/>
  <c r="HD7" s="1"/>
  <c r="HE7" s="1"/>
  <c r="HF7" s="1"/>
  <c r="HG7" s="1"/>
  <c r="HH7" s="1"/>
  <c r="HI7" s="1"/>
  <c r="HJ7" s="1"/>
  <c r="HK7" s="1"/>
  <c r="HL7" s="1"/>
  <c r="HM7" s="1"/>
  <c r="HN7" s="1"/>
  <c r="HO7" s="1"/>
  <c r="HP7" s="1"/>
  <c r="HQ7" s="1"/>
  <c r="HR7" s="1"/>
  <c r="HS7" s="1"/>
  <c r="HT7" s="1"/>
  <c r="HU7" s="1"/>
  <c r="HV7" s="1"/>
  <c r="HW7" s="1"/>
  <c r="HX7" s="1"/>
  <c r="HY7" s="1"/>
  <c r="HZ7" s="1"/>
  <c r="IA7" s="1"/>
  <c r="IB7" s="1"/>
  <c r="IC7" s="1"/>
  <c r="ID7" s="1"/>
  <c r="IE7" s="1"/>
  <c r="IF7" s="1"/>
  <c r="IG7" s="1"/>
  <c r="IH7" s="1"/>
  <c r="II7" s="1"/>
  <c r="IJ7" s="1"/>
  <c r="IK7" s="1"/>
  <c r="IL7" s="1"/>
  <c r="IM7" s="1"/>
  <c r="IN7" s="1"/>
  <c r="IO7" s="1"/>
  <c r="IP7" s="1"/>
  <c r="IQ7" s="1"/>
  <c r="IR7" s="1"/>
  <c r="IS7" s="1"/>
  <c r="IT7" s="1"/>
  <c r="IU7" s="1"/>
  <c r="IV7" s="1"/>
  <c r="IW7" s="1"/>
  <c r="IX7" s="1"/>
  <c r="IY7" s="1"/>
  <c r="IZ7" s="1"/>
  <c r="JA7" s="1"/>
  <c r="JB7" s="1"/>
  <c r="JC7" s="1"/>
  <c r="JD7" s="1"/>
  <c r="JE7" s="1"/>
  <c r="JF7" s="1"/>
  <c r="JG7" s="1"/>
  <c r="JH7" s="1"/>
  <c r="JI7" s="1"/>
  <c r="JJ7" s="1"/>
  <c r="JK7" s="1"/>
  <c r="JL7" s="1"/>
  <c r="JM7" s="1"/>
  <c r="JN7" s="1"/>
  <c r="JO7" s="1"/>
  <c r="JP7" s="1"/>
  <c r="JQ7" s="1"/>
  <c r="JR7" s="1"/>
  <c r="JS7" s="1"/>
  <c r="JT7" s="1"/>
  <c r="JU7" s="1"/>
  <c r="JV7" s="1"/>
  <c r="JW7" s="1"/>
  <c r="JX7" s="1"/>
  <c r="JY7" s="1"/>
  <c r="JZ7" s="1"/>
  <c r="KA7" s="1"/>
  <c r="KB7" s="1"/>
  <c r="KC7" s="1"/>
  <c r="KD7" s="1"/>
  <c r="KE7" s="1"/>
  <c r="KF7" s="1"/>
  <c r="KG7" s="1"/>
  <c r="KH7" s="1"/>
  <c r="KI7" s="1"/>
  <c r="KJ7" s="1"/>
  <c r="KK7" s="1"/>
  <c r="KL7" s="1"/>
  <c r="KM7" s="1"/>
  <c r="KN7" s="1"/>
  <c r="KO7" s="1"/>
  <c r="KP7" s="1"/>
  <c r="KQ7" s="1"/>
  <c r="KR7" s="1"/>
  <c r="KS7" s="1"/>
  <c r="KT7" s="1"/>
  <c r="KU7" s="1"/>
  <c r="KV7" s="1"/>
  <c r="KW7" s="1"/>
  <c r="KX7" s="1"/>
  <c r="KY7" s="1"/>
  <c r="KZ7" s="1"/>
  <c r="LA7" s="1"/>
  <c r="LB7" s="1"/>
  <c r="LC7" s="1"/>
  <c r="LD7" s="1"/>
  <c r="LE7" s="1"/>
  <c r="LF7" s="1"/>
  <c r="LG7" s="1"/>
  <c r="LH7" s="1"/>
  <c r="LI7" s="1"/>
  <c r="LJ7" s="1"/>
  <c r="LK7" s="1"/>
  <c r="LL7" s="1"/>
  <c r="LM7" s="1"/>
  <c r="LN7" s="1"/>
  <c r="LO7" s="1"/>
  <c r="LP7" s="1"/>
  <c r="LQ7" s="1"/>
  <c r="LR7" s="1"/>
  <c r="LS7" s="1"/>
  <c r="LT7" s="1"/>
  <c r="LU7" s="1"/>
  <c r="LV7" s="1"/>
  <c r="LW7" s="1"/>
  <c r="LX7" s="1"/>
  <c r="LY7" s="1"/>
  <c r="LZ7" s="1"/>
  <c r="MA7" s="1"/>
  <c r="MB7" s="1"/>
  <c r="MC7" s="1"/>
  <c r="MD7" s="1"/>
  <c r="ME7" s="1"/>
  <c r="MF7" s="1"/>
  <c r="MG7" s="1"/>
  <c r="MH7" s="1"/>
  <c r="MI7" s="1"/>
  <c r="MJ7" s="1"/>
  <c r="MK7" s="1"/>
  <c r="ML7" s="1"/>
  <c r="MM7" s="1"/>
  <c r="MN7" s="1"/>
  <c r="MO7" s="1"/>
  <c r="MP7" s="1"/>
  <c r="MQ7" s="1"/>
  <c r="MR7" s="1"/>
  <c r="MS7" s="1"/>
  <c r="MT7" s="1"/>
  <c r="MU7" s="1"/>
  <c r="MV7" s="1"/>
  <c r="MW7" s="1"/>
  <c r="MX7" s="1"/>
  <c r="MY7" s="1"/>
  <c r="MZ7" s="1"/>
  <c r="NA7" s="1"/>
  <c r="NB7" s="1"/>
  <c r="NC7" s="1"/>
  <c r="ND7" s="1"/>
  <c r="NE7" s="1"/>
  <c r="NF7" s="1"/>
  <c r="NG7" s="1"/>
  <c r="NH7" s="1"/>
  <c r="NI7" s="1"/>
  <c r="NJ7" s="1"/>
  <c r="NK7" s="1"/>
  <c r="NL7" s="1"/>
  <c r="NM7" s="1"/>
  <c r="NN7" s="1"/>
  <c r="NO7" s="1"/>
  <c r="NP7" s="1"/>
  <c r="NQ7" s="1"/>
  <c r="NR7" s="1"/>
  <c r="NS7" s="1"/>
  <c r="NT7" s="1"/>
  <c r="NU7" s="1"/>
  <c r="NV7" s="1"/>
  <c r="NW7" s="1"/>
  <c r="NX7" s="1"/>
  <c r="NY7" s="1"/>
  <c r="NZ7" s="1"/>
  <c r="OA7" s="1"/>
  <c r="OB7" s="1"/>
  <c r="OC7" s="1"/>
  <c r="OD7" s="1"/>
  <c r="OE7" s="1"/>
  <c r="OF7" s="1"/>
  <c r="OG7" s="1"/>
  <c r="OH7" s="1"/>
  <c r="OI7" s="1"/>
  <c r="OJ7" s="1"/>
  <c r="OK7" s="1"/>
  <c r="OL7" s="1"/>
  <c r="OM7" s="1"/>
  <c r="ON7" s="1"/>
  <c r="OO7" s="1"/>
  <c r="OP7" s="1"/>
  <c r="OQ7" s="1"/>
  <c r="OR7" s="1"/>
  <c r="OS7" s="1"/>
  <c r="OT7" s="1"/>
  <c r="OU7" s="1"/>
  <c r="OV7" s="1"/>
  <c r="OW7" s="1"/>
  <c r="OX7" s="1"/>
  <c r="OY7" s="1"/>
  <c r="OZ7" s="1"/>
  <c r="PA7" s="1"/>
  <c r="PB7" s="1"/>
  <c r="PC7" s="1"/>
  <c r="PD7" s="1"/>
  <c r="PE7" s="1"/>
  <c r="PF7" s="1"/>
  <c r="PG7" s="1"/>
  <c r="PH7" s="1"/>
  <c r="PI7" s="1"/>
  <c r="PJ7" s="1"/>
  <c r="PK7" s="1"/>
  <c r="PL7" s="1"/>
  <c r="PM7" s="1"/>
  <c r="PN7" s="1"/>
  <c r="PO7" s="1"/>
  <c r="PP7" s="1"/>
  <c r="PQ7" s="1"/>
  <c r="PR7" s="1"/>
  <c r="PS7" s="1"/>
  <c r="PT7" s="1"/>
  <c r="PU7" s="1"/>
  <c r="PV7" s="1"/>
  <c r="PW7" s="1"/>
  <c r="PX7" s="1"/>
  <c r="PY7" s="1"/>
  <c r="PZ7" s="1"/>
  <c r="QA7" s="1"/>
  <c r="QB7" s="1"/>
  <c r="QC7" s="1"/>
  <c r="QD7" s="1"/>
  <c r="QE7" s="1"/>
  <c r="QF7" s="1"/>
  <c r="QG7" s="1"/>
  <c r="QH7" s="1"/>
  <c r="QI7" s="1"/>
  <c r="QJ7" s="1"/>
  <c r="QK7" s="1"/>
  <c r="QL7" s="1"/>
  <c r="QM7" s="1"/>
  <c r="QN7" s="1"/>
  <c r="QO7" s="1"/>
  <c r="QP7" s="1"/>
  <c r="QQ7" s="1"/>
  <c r="QR7" s="1"/>
  <c r="QS7" s="1"/>
  <c r="QT7" s="1"/>
  <c r="QU7" s="1"/>
  <c r="QV7" s="1"/>
  <c r="QW7" s="1"/>
  <c r="QX7" s="1"/>
  <c r="QY7" s="1"/>
  <c r="QZ7" s="1"/>
  <c r="RA7" s="1"/>
  <c r="RB7" s="1"/>
  <c r="RC7" s="1"/>
  <c r="RD7" s="1"/>
  <c r="RE7" s="1"/>
  <c r="RF7" s="1"/>
  <c r="RG7" s="1"/>
  <c r="RH7" s="1"/>
  <c r="RI7" s="1"/>
  <c r="RJ7" s="1"/>
  <c r="RK7" s="1"/>
  <c r="RL7" s="1"/>
  <c r="RM7" s="1"/>
  <c r="RN7" s="1"/>
  <c r="RO7" s="1"/>
  <c r="RP7" s="1"/>
  <c r="RQ7" s="1"/>
  <c r="RR7" s="1"/>
  <c r="RS7" s="1"/>
  <c r="RT7" s="1"/>
  <c r="RU7" s="1"/>
  <c r="RV7" s="1"/>
  <c r="RW7" s="1"/>
  <c r="RX7" s="1"/>
  <c r="RY7" s="1"/>
  <c r="RZ7" s="1"/>
  <c r="SA7" s="1"/>
  <c r="SB7" s="1"/>
  <c r="SC7" s="1"/>
  <c r="SD7" s="1"/>
  <c r="SE7" s="1"/>
  <c r="SF7" s="1"/>
  <c r="SG7" s="1"/>
  <c r="SH7" s="1"/>
  <c r="SI7" s="1"/>
  <c r="SJ7" s="1"/>
  <c r="SK7" s="1"/>
  <c r="SL7" s="1"/>
  <c r="SM7" s="1"/>
  <c r="SN7" s="1"/>
  <c r="SO7" s="1"/>
  <c r="SP7" s="1"/>
  <c r="SQ7" s="1"/>
  <c r="SR7" s="1"/>
  <c r="SS7" s="1"/>
  <c r="ST7" s="1"/>
  <c r="SU7" s="1"/>
  <c r="SV7" s="1"/>
  <c r="SW7" s="1"/>
  <c r="SX7" s="1"/>
  <c r="SY7" s="1"/>
  <c r="SZ7" s="1"/>
  <c r="TA7" s="1"/>
  <c r="TB7" s="1"/>
  <c r="TC7" s="1"/>
  <c r="TD7" s="1"/>
  <c r="TE7" s="1"/>
  <c r="TF7" s="1"/>
  <c r="TG7" s="1"/>
  <c r="TH7" s="1"/>
  <c r="TI7" s="1"/>
  <c r="TJ7" s="1"/>
  <c r="TK7" s="1"/>
  <c r="TL7" s="1"/>
  <c r="TM7" s="1"/>
  <c r="TN7" s="1"/>
  <c r="TO7" s="1"/>
  <c r="TP7" s="1"/>
  <c r="TQ7" s="1"/>
  <c r="TR7" s="1"/>
  <c r="TS7" s="1"/>
  <c r="TT7" s="1"/>
  <c r="TU7" s="1"/>
  <c r="TV7" s="1"/>
  <c r="TW7" s="1"/>
  <c r="TX7" s="1"/>
  <c r="TY7" s="1"/>
  <c r="TZ7" s="1"/>
  <c r="UA7" s="1"/>
  <c r="UB7" s="1"/>
  <c r="UC7" s="1"/>
  <c r="UD7" s="1"/>
  <c r="UE7" s="1"/>
  <c r="UF7" s="1"/>
  <c r="UG7" s="1"/>
  <c r="UH7" s="1"/>
  <c r="UI7" s="1"/>
  <c r="UJ7" s="1"/>
  <c r="UK7" s="1"/>
  <c r="UL7" s="1"/>
  <c r="UM7" s="1"/>
  <c r="UN7" s="1"/>
  <c r="UO7" s="1"/>
  <c r="UP7" s="1"/>
  <c r="UQ7" s="1"/>
  <c r="UR7" s="1"/>
  <c r="US7" s="1"/>
  <c r="UT7" s="1"/>
  <c r="UU7" s="1"/>
  <c r="UV7" s="1"/>
  <c r="UW7" s="1"/>
  <c r="UX7" s="1"/>
  <c r="UY7" s="1"/>
  <c r="UZ7" s="1"/>
  <c r="VA7" s="1"/>
  <c r="VB7" s="1"/>
  <c r="VC7" s="1"/>
  <c r="VD7" s="1"/>
  <c r="VE7" s="1"/>
  <c r="VF7" s="1"/>
  <c r="VG7" s="1"/>
  <c r="VH7" s="1"/>
  <c r="VI7" s="1"/>
  <c r="VJ7" s="1"/>
  <c r="VK7" s="1"/>
  <c r="VL7" s="1"/>
  <c r="VM7" s="1"/>
  <c r="VN7" s="1"/>
  <c r="VO7" s="1"/>
  <c r="VP7" s="1"/>
  <c r="VQ7" s="1"/>
  <c r="VR7" s="1"/>
  <c r="VS7" s="1"/>
  <c r="VT7" s="1"/>
  <c r="VU7" s="1"/>
  <c r="VV7" s="1"/>
  <c r="VW7" s="1"/>
  <c r="VX7" s="1"/>
  <c r="VY7" s="1"/>
  <c r="VZ7" s="1"/>
  <c r="WA7" s="1"/>
  <c r="WB7" s="1"/>
  <c r="WC7" s="1"/>
  <c r="WD7" s="1"/>
  <c r="WE7" s="1"/>
  <c r="WF7" s="1"/>
  <c r="WG7" s="1"/>
  <c r="WH7" s="1"/>
  <c r="WI7" s="1"/>
  <c r="WJ7" s="1"/>
  <c r="WK7" s="1"/>
  <c r="WL7" s="1"/>
  <c r="WM7" s="1"/>
  <c r="WN7" s="1"/>
  <c r="WO7" s="1"/>
  <c r="WP7" s="1"/>
  <c r="WQ7" s="1"/>
  <c r="WR7" s="1"/>
  <c r="WS7" s="1"/>
  <c r="WT7" s="1"/>
  <c r="WU7" s="1"/>
  <c r="WV7" s="1"/>
  <c r="WW7" s="1"/>
  <c r="WX7" s="1"/>
  <c r="WY7" s="1"/>
  <c r="WZ7" s="1"/>
  <c r="XA7" s="1"/>
  <c r="XB7" s="1"/>
  <c r="XC7" s="1"/>
  <c r="XD7" s="1"/>
  <c r="XE7" s="1"/>
  <c r="XF7" s="1"/>
  <c r="XG7" s="1"/>
  <c r="XH7" s="1"/>
  <c r="XI7" s="1"/>
  <c r="XJ7" s="1"/>
  <c r="XK7" s="1"/>
  <c r="XL7" s="1"/>
  <c r="XM7" s="1"/>
  <c r="XN7" s="1"/>
  <c r="XO7" s="1"/>
  <c r="XP7" s="1"/>
  <c r="XQ7" s="1"/>
  <c r="XR7" s="1"/>
  <c r="XS7" s="1"/>
  <c r="XT7" s="1"/>
  <c r="XU7" s="1"/>
  <c r="XV7" s="1"/>
  <c r="XW7" s="1"/>
  <c r="XX7" s="1"/>
  <c r="XY7" s="1"/>
  <c r="XZ7" s="1"/>
  <c r="YA7" s="1"/>
  <c r="YB7" s="1"/>
  <c r="YC7" s="1"/>
  <c r="YD7" s="1"/>
  <c r="YE7" s="1"/>
  <c r="YF7" s="1"/>
  <c r="YG7" s="1"/>
  <c r="YH7" s="1"/>
  <c r="YI7" s="1"/>
  <c r="YJ7" s="1"/>
  <c r="YK7" s="1"/>
  <c r="YL7" s="1"/>
  <c r="YM7" s="1"/>
  <c r="YN7" s="1"/>
  <c r="YO7" s="1"/>
  <c r="YP7" s="1"/>
  <c r="YQ7" s="1"/>
  <c r="YR7" s="1"/>
  <c r="YS7" s="1"/>
  <c r="YT7" s="1"/>
  <c r="YU7" s="1"/>
  <c r="YV7" s="1"/>
  <c r="YW7" s="1"/>
  <c r="YX7" s="1"/>
  <c r="YY7" s="1"/>
  <c r="YZ7" s="1"/>
  <c r="ZA7" s="1"/>
  <c r="ZB7" s="1"/>
  <c r="ZC7" s="1"/>
  <c r="ZD7" s="1"/>
  <c r="ZE7" s="1"/>
  <c r="ZF7" s="1"/>
  <c r="ZG7" s="1"/>
  <c r="ZH7" s="1"/>
  <c r="ZI7" s="1"/>
  <c r="ZJ7" s="1"/>
  <c r="ZK7" s="1"/>
  <c r="ZL7" s="1"/>
  <c r="ZM7" s="1"/>
  <c r="ZN7" s="1"/>
  <c r="ZO7" s="1"/>
  <c r="ZP7" s="1"/>
  <c r="ZQ7" s="1"/>
  <c r="ZR7" s="1"/>
  <c r="ZS7" s="1"/>
  <c r="ZT7" s="1"/>
  <c r="ZU7" s="1"/>
  <c r="ZV7" s="1"/>
  <c r="ZW7" s="1"/>
  <c r="ZX7" s="1"/>
  <c r="ZY7" s="1"/>
  <c r="ZZ7" s="1"/>
  <c r="AAA7" s="1"/>
  <c r="AAB7" s="1"/>
  <c r="AAC7" s="1"/>
  <c r="AAD7" s="1"/>
  <c r="AAE7" s="1"/>
  <c r="AAF7" s="1"/>
  <c r="AAG7" s="1"/>
  <c r="AAH7" s="1"/>
  <c r="AAI7" s="1"/>
  <c r="AAJ7" s="1"/>
  <c r="AAK7" s="1"/>
  <c r="AAL7" s="1"/>
  <c r="AAM7" s="1"/>
  <c r="AAN7" s="1"/>
  <c r="AAO7" s="1"/>
  <c r="AAP7" s="1"/>
  <c r="AAQ7" s="1"/>
  <c r="AAR7" s="1"/>
  <c r="AAS7" s="1"/>
  <c r="AAT7" s="1"/>
  <c r="AAU7" s="1"/>
  <c r="AAV7" s="1"/>
  <c r="AAW7" s="1"/>
  <c r="AAX7" s="1"/>
  <c r="AAY7" s="1"/>
  <c r="AAZ7" s="1"/>
  <c r="ABA7" s="1"/>
  <c r="ABB7" s="1"/>
  <c r="ABC7" s="1"/>
  <c r="ABD7" s="1"/>
  <c r="ABE7" s="1"/>
  <c r="ABF7" s="1"/>
  <c r="ABG7" s="1"/>
  <c r="ABH7" s="1"/>
  <c r="ABI7" s="1"/>
  <c r="ABJ7" s="1"/>
  <c r="ABK7" s="1"/>
  <c r="ABL7" s="1"/>
  <c r="ABM7" s="1"/>
  <c r="ABN7" s="1"/>
  <c r="ABO7" s="1"/>
  <c r="ABP7" s="1"/>
  <c r="ABQ7" s="1"/>
  <c r="ABR7" s="1"/>
  <c r="ABS7" s="1"/>
  <c r="ABT7" s="1"/>
  <c r="ABU7" s="1"/>
  <c r="ABV7" s="1"/>
  <c r="ABW7" s="1"/>
  <c r="ABX7" s="1"/>
  <c r="ABY7" s="1"/>
  <c r="ABZ7" s="1"/>
  <c r="ACA7" s="1"/>
  <c r="ACB7" s="1"/>
  <c r="ACC7" s="1"/>
  <c r="ACD7" s="1"/>
  <c r="ACE7" s="1"/>
  <c r="ACF7" s="1"/>
  <c r="ACG7" s="1"/>
  <c r="ACH7" s="1"/>
  <c r="ACI7" s="1"/>
  <c r="ACJ7" s="1"/>
  <c r="ACK7" s="1"/>
  <c r="ACL7" s="1"/>
  <c r="ACM7" s="1"/>
  <c r="ACN7" s="1"/>
  <c r="ACO7" s="1"/>
  <c r="ACP7" s="1"/>
  <c r="ACQ7" s="1"/>
  <c r="ACR7" s="1"/>
  <c r="ACS7" s="1"/>
  <c r="ACT7" s="1"/>
  <c r="ACU7" s="1"/>
  <c r="ACV7" s="1"/>
  <c r="ACW7" s="1"/>
  <c r="ACX7" s="1"/>
  <c r="ACY7" s="1"/>
  <c r="ACZ7" s="1"/>
  <c r="ADA7" s="1"/>
  <c r="ADB7" s="1"/>
  <c r="ADC7" s="1"/>
  <c r="ADD7" s="1"/>
  <c r="ADE7" s="1"/>
  <c r="ADF7" s="1"/>
  <c r="ADG7" s="1"/>
  <c r="ADH7" s="1"/>
  <c r="ADI7" s="1"/>
  <c r="ADJ7" s="1"/>
  <c r="ADK7" s="1"/>
  <c r="ADL7" s="1"/>
  <c r="ADM7" s="1"/>
  <c r="ADN7" s="1"/>
  <c r="ADO7" s="1"/>
  <c r="ADP7" s="1"/>
  <c r="ADQ7" s="1"/>
  <c r="ADR7" s="1"/>
  <c r="ADS7" s="1"/>
  <c r="ADT7" s="1"/>
  <c r="ADU7" s="1"/>
  <c r="ADV7" s="1"/>
  <c r="ADW7" s="1"/>
  <c r="ADX7" s="1"/>
  <c r="ADY7" s="1"/>
  <c r="ADZ7" s="1"/>
  <c r="AEA7" s="1"/>
  <c r="AEB7" s="1"/>
  <c r="AEC7" s="1"/>
  <c r="H31"/>
  <c r="G31"/>
  <c r="J27" s="1"/>
  <c r="I30" l="1"/>
  <c r="I15"/>
  <c r="I29"/>
  <c r="I13"/>
  <c r="I14"/>
  <c r="I24"/>
  <c r="I19"/>
  <c r="I16"/>
  <c r="I17"/>
  <c r="I18"/>
  <c r="I26"/>
  <c r="I21"/>
  <c r="J16"/>
  <c r="J22"/>
  <c r="K22" s="1"/>
  <c r="K27"/>
  <c r="J15"/>
  <c r="J26"/>
  <c r="J20"/>
  <c r="J12"/>
  <c r="J24"/>
  <c r="J11"/>
  <c r="J10"/>
  <c r="J21"/>
  <c r="J25"/>
  <c r="J13"/>
  <c r="J17"/>
  <c r="J28"/>
  <c r="J23"/>
  <c r="J18"/>
  <c r="J29"/>
  <c r="J30"/>
  <c r="J19"/>
  <c r="J14"/>
  <c r="J9"/>
  <c r="K16" l="1"/>
  <c r="K26"/>
  <c r="K13"/>
  <c r="K19"/>
  <c r="K12"/>
  <c r="K9"/>
  <c r="K29"/>
  <c r="K17"/>
  <c r="K10"/>
  <c r="K20"/>
  <c r="K30"/>
  <c r="K28"/>
  <c r="K21"/>
  <c r="K23"/>
  <c r="K25"/>
  <c r="K24"/>
  <c r="K15"/>
  <c r="K18"/>
  <c r="K14"/>
  <c r="K11"/>
  <c r="J31"/>
  <c r="K31" l="1"/>
  <c r="L28" s="1"/>
  <c r="M28" s="1"/>
  <c r="L13" l="1"/>
  <c r="M13" s="1"/>
  <c r="L11"/>
  <c r="M11" s="1"/>
  <c r="L9"/>
  <c r="M9" s="1"/>
  <c r="L17"/>
  <c r="M17" s="1"/>
  <c r="L14"/>
  <c r="M14" s="1"/>
  <c r="L27"/>
  <c r="M27" s="1"/>
  <c r="L18"/>
  <c r="M18" s="1"/>
  <c r="L12"/>
  <c r="M12" s="1"/>
  <c r="L30"/>
  <c r="M30" s="1"/>
  <c r="L21"/>
  <c r="M21" s="1"/>
  <c r="L19"/>
  <c r="M19" s="1"/>
  <c r="L23"/>
  <c r="M23" s="1"/>
  <c r="L29"/>
  <c r="M29" s="1"/>
  <c r="L25"/>
  <c r="M25" s="1"/>
  <c r="L20"/>
  <c r="M20" s="1"/>
  <c r="L10"/>
  <c r="M10" s="1"/>
  <c r="L22"/>
  <c r="M22" s="1"/>
  <c r="L26"/>
  <c r="M26" s="1"/>
  <c r="L16"/>
  <c r="M16" s="1"/>
  <c r="L24"/>
  <c r="M24" s="1"/>
  <c r="L15"/>
  <c r="M15" s="1"/>
  <c r="N31" l="1"/>
  <c r="O23" s="1"/>
  <c r="P23" s="1"/>
  <c r="O18" l="1"/>
  <c r="P18" s="1"/>
  <c r="O27"/>
  <c r="P27" s="1"/>
  <c r="O30"/>
  <c r="P30" s="1"/>
  <c r="O11"/>
  <c r="P11" s="1"/>
  <c r="O22"/>
  <c r="P22" s="1"/>
  <c r="O20"/>
  <c r="P20" s="1"/>
  <c r="O25"/>
  <c r="P25" s="1"/>
  <c r="O14"/>
  <c r="P14" s="1"/>
  <c r="O17"/>
  <c r="P17" s="1"/>
  <c r="O16"/>
  <c r="P16" s="1"/>
  <c r="O13"/>
  <c r="P13" s="1"/>
  <c r="O24"/>
  <c r="P24" s="1"/>
  <c r="O21"/>
  <c r="P21" s="1"/>
  <c r="O12"/>
  <c r="P12" s="1"/>
  <c r="O9"/>
  <c r="P9" s="1"/>
  <c r="O28"/>
  <c r="P28" s="1"/>
  <c r="O19"/>
  <c r="P19" s="1"/>
  <c r="O10"/>
  <c r="P10" s="1"/>
  <c r="O29"/>
  <c r="P29" s="1"/>
  <c r="O15"/>
  <c r="P15" s="1"/>
  <c r="O26"/>
  <c r="P26" s="1"/>
  <c r="P31" l="1"/>
  <c r="Q21" s="1"/>
  <c r="Q20" l="1"/>
  <c r="Q23"/>
  <c r="Q22"/>
  <c r="T22" s="1"/>
  <c r="Q26"/>
  <c r="T26" s="1"/>
  <c r="Q27"/>
  <c r="Q24"/>
  <c r="T24" s="1"/>
  <c r="Q29"/>
  <c r="T29" s="1"/>
  <c r="Q30"/>
  <c r="Q10"/>
  <c r="Q28"/>
  <c r="Q25"/>
  <c r="Q11"/>
  <c r="Q9"/>
  <c r="Q13"/>
  <c r="Q14"/>
  <c r="Q15"/>
  <c r="Q12"/>
  <c r="Q17"/>
  <c r="Q18"/>
  <c r="Q19"/>
  <c r="Q16"/>
  <c r="T21"/>
  <c r="T23" l="1"/>
  <c r="T20"/>
  <c r="T15"/>
  <c r="T30"/>
  <c r="T11"/>
  <c r="T19"/>
  <c r="T13"/>
  <c r="T28"/>
  <c r="T14"/>
  <c r="T17"/>
  <c r="T18"/>
  <c r="T25"/>
  <c r="T16"/>
  <c r="T12"/>
  <c r="Q31"/>
  <c r="T10"/>
  <c r="T27"/>
  <c r="T9"/>
  <c r="R31" l="1"/>
  <c r="T31"/>
  <c r="U18" s="1"/>
  <c r="V18" s="1"/>
  <c r="U24" l="1"/>
  <c r="V24" s="1"/>
  <c r="U26"/>
  <c r="V26" s="1"/>
  <c r="U16"/>
  <c r="V16" s="1"/>
  <c r="U13"/>
  <c r="V13" s="1"/>
  <c r="U11"/>
  <c r="V11" s="1"/>
  <c r="U9"/>
  <c r="V9" s="1"/>
  <c r="U21"/>
  <c r="V21" s="1"/>
  <c r="U14"/>
  <c r="V14" s="1"/>
  <c r="U17"/>
  <c r="V17" s="1"/>
  <c r="U22"/>
  <c r="V22" s="1"/>
  <c r="U20"/>
  <c r="V20" s="1"/>
  <c r="U30"/>
  <c r="V30" s="1"/>
  <c r="U10"/>
  <c r="V10" s="1"/>
  <c r="U28"/>
  <c r="V28" s="1"/>
  <c r="U25"/>
  <c r="V25" s="1"/>
  <c r="U19"/>
  <c r="V19" s="1"/>
  <c r="U27"/>
  <c r="V27" s="1"/>
  <c r="U12"/>
  <c r="V12" s="1"/>
  <c r="U29"/>
  <c r="V29" s="1"/>
  <c r="U15"/>
  <c r="V15" s="1"/>
  <c r="U23"/>
  <c r="V23" s="1"/>
  <c r="S31" l="1"/>
  <c r="W27" s="1"/>
  <c r="X27" s="1"/>
  <c r="W22" l="1"/>
  <c r="X22" s="1"/>
  <c r="W26"/>
  <c r="X26" s="1"/>
  <c r="W15"/>
  <c r="X15" s="1"/>
  <c r="W13"/>
  <c r="X13" s="1"/>
  <c r="W28"/>
  <c r="X28" s="1"/>
  <c r="W11"/>
  <c r="X11" s="1"/>
  <c r="W19"/>
  <c r="X19" s="1"/>
  <c r="W17"/>
  <c r="X17" s="1"/>
  <c r="W16"/>
  <c r="X16" s="1"/>
  <c r="W20"/>
  <c r="X20" s="1"/>
  <c r="W29"/>
  <c r="X29" s="1"/>
  <c r="W18"/>
  <c r="X18" s="1"/>
  <c r="W30"/>
  <c r="X30" s="1"/>
  <c r="W10"/>
  <c r="X10" s="1"/>
  <c r="W14"/>
  <c r="X14" s="1"/>
  <c r="W25"/>
  <c r="X25" s="1"/>
  <c r="W23"/>
  <c r="X23" s="1"/>
  <c r="W21"/>
  <c r="X21" s="1"/>
  <c r="W24"/>
  <c r="X24" s="1"/>
  <c r="W12"/>
  <c r="X12" s="1"/>
  <c r="W9"/>
  <c r="X9" s="1"/>
  <c r="X31" l="1"/>
  <c r="Y11" s="1"/>
  <c r="AB11" s="1"/>
  <c r="Y22" l="1"/>
  <c r="AB22" s="1"/>
  <c r="Y9"/>
  <c r="AB9" s="1"/>
  <c r="Y25"/>
  <c r="AB25" s="1"/>
  <c r="Y13"/>
  <c r="AB13" s="1"/>
  <c r="Y24"/>
  <c r="AB24" s="1"/>
  <c r="Y28"/>
  <c r="AB28" s="1"/>
  <c r="Y21"/>
  <c r="AB21" s="1"/>
  <c r="Y26"/>
  <c r="AB26" s="1"/>
  <c r="Y14"/>
  <c r="AB14" s="1"/>
  <c r="Y16"/>
  <c r="Y29"/>
  <c r="AB29" s="1"/>
  <c r="Y30"/>
  <c r="AB30" s="1"/>
  <c r="Y27"/>
  <c r="AB27" s="1"/>
  <c r="Y23"/>
  <c r="AB23" s="1"/>
  <c r="Y20"/>
  <c r="AB20" s="1"/>
  <c r="Y17"/>
  <c r="AB17" s="1"/>
  <c r="Y15"/>
  <c r="AB15" s="1"/>
  <c r="Y12"/>
  <c r="AB12" s="1"/>
  <c r="Y18"/>
  <c r="AB18" s="1"/>
  <c r="Y10"/>
  <c r="AB10" s="1"/>
  <c r="Y19"/>
  <c r="AB19" s="1"/>
  <c r="AB16"/>
  <c r="Y31" l="1"/>
  <c r="Z31" s="1"/>
  <c r="AB31" l="1"/>
  <c r="AC21" s="1"/>
  <c r="AD21" s="1"/>
  <c r="AC19" l="1"/>
  <c r="AD19" s="1"/>
  <c r="AC26"/>
  <c r="AD26" s="1"/>
  <c r="AC20"/>
  <c r="AD20" s="1"/>
  <c r="AC28"/>
  <c r="AD28" s="1"/>
  <c r="AC14"/>
  <c r="AD14" s="1"/>
  <c r="AC17"/>
  <c r="AD17" s="1"/>
  <c r="AC12"/>
  <c r="AD12" s="1"/>
  <c r="AC22"/>
  <c r="AD22" s="1"/>
  <c r="AC16"/>
  <c r="AD16" s="1"/>
  <c r="AC11"/>
  <c r="AD11" s="1"/>
  <c r="AC18"/>
  <c r="AD18" s="1"/>
  <c r="AC24"/>
  <c r="AD24" s="1"/>
  <c r="AC30"/>
  <c r="AD30" s="1"/>
  <c r="AC29"/>
  <c r="AD29" s="1"/>
  <c r="AC23"/>
  <c r="AD23" s="1"/>
  <c r="AC25"/>
  <c r="AD25" s="1"/>
  <c r="AC27"/>
  <c r="AD27" s="1"/>
  <c r="AC10"/>
  <c r="AD10" s="1"/>
  <c r="AC13"/>
  <c r="AD13" s="1"/>
  <c r="AC9"/>
  <c r="AD9" s="1"/>
  <c r="AC15"/>
  <c r="AD15" s="1"/>
  <c r="AA31" l="1"/>
  <c r="AE28" s="1"/>
  <c r="AF28" s="1"/>
  <c r="AE10" l="1"/>
  <c r="AF10" s="1"/>
  <c r="AE27"/>
  <c r="AF27" s="1"/>
  <c r="AE16"/>
  <c r="AF16" s="1"/>
  <c r="AE18"/>
  <c r="AF18" s="1"/>
  <c r="AE14"/>
  <c r="AF14" s="1"/>
  <c r="AE17"/>
  <c r="AF17" s="1"/>
  <c r="AE13"/>
  <c r="AF13" s="1"/>
  <c r="AE24"/>
  <c r="AF24" s="1"/>
  <c r="AE22"/>
  <c r="AF22" s="1"/>
  <c r="AE19"/>
  <c r="AF19" s="1"/>
  <c r="AE30"/>
  <c r="AF30" s="1"/>
  <c r="AE29"/>
  <c r="AF29" s="1"/>
  <c r="AE15"/>
  <c r="AF15" s="1"/>
  <c r="AE12"/>
  <c r="AF12" s="1"/>
  <c r="AE25"/>
  <c r="AF25" s="1"/>
  <c r="AE23"/>
  <c r="AF23" s="1"/>
  <c r="AE26"/>
  <c r="AF26" s="1"/>
  <c r="AE21"/>
  <c r="AF21" s="1"/>
  <c r="AE9"/>
  <c r="AF9" s="1"/>
  <c r="AE11"/>
  <c r="AF11" s="1"/>
  <c r="AE20"/>
  <c r="AF20" s="1"/>
  <c r="AF31" l="1"/>
  <c r="AG16" s="1"/>
  <c r="AJ16" s="1"/>
  <c r="AG9" l="1"/>
  <c r="AJ9" s="1"/>
  <c r="AG26"/>
  <c r="AJ26" s="1"/>
  <c r="AG23"/>
  <c r="AJ23" s="1"/>
  <c r="AG19"/>
  <c r="AJ19" s="1"/>
  <c r="AG13"/>
  <c r="AJ13" s="1"/>
  <c r="AG20"/>
  <c r="AJ20" s="1"/>
  <c r="AG18"/>
  <c r="AJ18" s="1"/>
  <c r="AG24"/>
  <c r="AJ24" s="1"/>
  <c r="AG14"/>
  <c r="AJ14" s="1"/>
  <c r="AG27"/>
  <c r="AJ27" s="1"/>
  <c r="AG15"/>
  <c r="AJ15" s="1"/>
  <c r="AG12"/>
  <c r="AJ12" s="1"/>
  <c r="AG22"/>
  <c r="AJ22" s="1"/>
  <c r="AG29"/>
  <c r="AJ29" s="1"/>
  <c r="AG28"/>
  <c r="AJ28" s="1"/>
  <c r="AG10"/>
  <c r="AJ10" s="1"/>
  <c r="AG11"/>
  <c r="AJ11" s="1"/>
  <c r="AG17"/>
  <c r="AJ17" s="1"/>
  <c r="AG25"/>
  <c r="AJ25" s="1"/>
  <c r="AG30"/>
  <c r="AJ30" s="1"/>
  <c r="AG21"/>
  <c r="AJ21" s="1"/>
  <c r="AG31" l="1"/>
  <c r="AJ31" s="1"/>
  <c r="AK21" s="1"/>
  <c r="AL21" s="1"/>
  <c r="AK25" l="1"/>
  <c r="AL25" s="1"/>
  <c r="AK20"/>
  <c r="AL20" s="1"/>
  <c r="AK26"/>
  <c r="AL26" s="1"/>
  <c r="AK24"/>
  <c r="AL24" s="1"/>
  <c r="AK16"/>
  <c r="AL16" s="1"/>
  <c r="AK12"/>
  <c r="AL12" s="1"/>
  <c r="AK17"/>
  <c r="AL17" s="1"/>
  <c r="AK10"/>
  <c r="AL10" s="1"/>
  <c r="AK29"/>
  <c r="AL29" s="1"/>
  <c r="AK9"/>
  <c r="AL9" s="1"/>
  <c r="AK22"/>
  <c r="AL22" s="1"/>
  <c r="AH31"/>
  <c r="AK11"/>
  <c r="AL11" s="1"/>
  <c r="AK30"/>
  <c r="AL30" s="1"/>
  <c r="AK18"/>
  <c r="AL18" s="1"/>
  <c r="AK19"/>
  <c r="AL19" s="1"/>
  <c r="AK27"/>
  <c r="AL27" s="1"/>
  <c r="AK23"/>
  <c r="AL23" s="1"/>
  <c r="AK28"/>
  <c r="AL28" s="1"/>
  <c r="AK15"/>
  <c r="AL15" s="1"/>
  <c r="AK14"/>
  <c r="AL14" s="1"/>
  <c r="AK13"/>
  <c r="AL13" s="1"/>
  <c r="AI31" l="1"/>
  <c r="AM13" s="1"/>
  <c r="AN13" s="1"/>
  <c r="AM17" l="1"/>
  <c r="AN17" s="1"/>
  <c r="AM28"/>
  <c r="AN28" s="1"/>
  <c r="AM25"/>
  <c r="AN25" s="1"/>
  <c r="AM10"/>
  <c r="AN10" s="1"/>
  <c r="AM22"/>
  <c r="AN22" s="1"/>
  <c r="AM29"/>
  <c r="AN29" s="1"/>
  <c r="AM26"/>
  <c r="AN26" s="1"/>
  <c r="AM21"/>
  <c r="AN21" s="1"/>
  <c r="AM27"/>
  <c r="AN27" s="1"/>
  <c r="AM19"/>
  <c r="AN19" s="1"/>
  <c r="AM15"/>
  <c r="AN15" s="1"/>
  <c r="AM20"/>
  <c r="AN20" s="1"/>
  <c r="AM12"/>
  <c r="AN12" s="1"/>
  <c r="AM18"/>
  <c r="AN18" s="1"/>
  <c r="AM24"/>
  <c r="AN24" s="1"/>
  <c r="AM9"/>
  <c r="AN9" s="1"/>
  <c r="AM30"/>
  <c r="AN30" s="1"/>
  <c r="AM23"/>
  <c r="AN23" s="1"/>
  <c r="AM14"/>
  <c r="AN14" s="1"/>
  <c r="AM11"/>
  <c r="AN11" s="1"/>
  <c r="AM16"/>
  <c r="AN16" s="1"/>
  <c r="AN31" l="1"/>
  <c r="AO15" s="1"/>
  <c r="AR15" s="1"/>
  <c r="AO21" l="1"/>
  <c r="AR21" s="1"/>
  <c r="AO17"/>
  <c r="AR17" s="1"/>
  <c r="AO24"/>
  <c r="AR24" s="1"/>
  <c r="AO27"/>
  <c r="AO29"/>
  <c r="AR29" s="1"/>
  <c r="AO30"/>
  <c r="AO26"/>
  <c r="AO22"/>
  <c r="AO19"/>
  <c r="AR19" s="1"/>
  <c r="AO23"/>
  <c r="AR23" s="1"/>
  <c r="AO25"/>
  <c r="AO18"/>
  <c r="AR18" s="1"/>
  <c r="AO11"/>
  <c r="AR11" s="1"/>
  <c r="AO12"/>
  <c r="AR12" s="1"/>
  <c r="AO16"/>
  <c r="AR16" s="1"/>
  <c r="AO10"/>
  <c r="AO14"/>
  <c r="AR14" s="1"/>
  <c r="AO20"/>
  <c r="AR20" s="1"/>
  <c r="AO13"/>
  <c r="AR13" s="1"/>
  <c r="AO28"/>
  <c r="AR28" s="1"/>
  <c r="AO9"/>
  <c r="AR9" s="1"/>
  <c r="AR30"/>
  <c r="AR25"/>
  <c r="AR10"/>
  <c r="AR27"/>
  <c r="AR26"/>
  <c r="AR22"/>
  <c r="AO31" l="1"/>
  <c r="AP31" s="1"/>
  <c r="AR31" l="1"/>
  <c r="AS16" s="1"/>
  <c r="AT16" s="1"/>
  <c r="AS26" l="1"/>
  <c r="AT26" s="1"/>
  <c r="AS18"/>
  <c r="AT18" s="1"/>
  <c r="AS22"/>
  <c r="AT22" s="1"/>
  <c r="AS12"/>
  <c r="AT12" s="1"/>
  <c r="AS28"/>
  <c r="AT28" s="1"/>
  <c r="AS10"/>
  <c r="AT10" s="1"/>
  <c r="AS27"/>
  <c r="AT27" s="1"/>
  <c r="AS23"/>
  <c r="AT23" s="1"/>
  <c r="AS25"/>
  <c r="AT25" s="1"/>
  <c r="AS21"/>
  <c r="AT21" s="1"/>
  <c r="AS15"/>
  <c r="AT15" s="1"/>
  <c r="AS14"/>
  <c r="AT14" s="1"/>
  <c r="AS17"/>
  <c r="AT17" s="1"/>
  <c r="AS29"/>
  <c r="AT29" s="1"/>
  <c r="AS30"/>
  <c r="AT30" s="1"/>
  <c r="AS24"/>
  <c r="AT24" s="1"/>
  <c r="AS13"/>
  <c r="AT13" s="1"/>
  <c r="AS9"/>
  <c r="AT9" s="1"/>
  <c r="AQ31" s="1"/>
  <c r="AU25" s="1"/>
  <c r="AV25" s="1"/>
  <c r="AS20"/>
  <c r="AT20" s="1"/>
  <c r="AS11"/>
  <c r="AT11" s="1"/>
  <c r="AS19"/>
  <c r="AT19" s="1"/>
  <c r="AU23" l="1"/>
  <c r="AV23" s="1"/>
  <c r="AU30"/>
  <c r="AV30" s="1"/>
  <c r="AU24"/>
  <c r="AV24" s="1"/>
  <c r="AU14"/>
  <c r="AV14" s="1"/>
  <c r="AU11"/>
  <c r="AV11" s="1"/>
  <c r="AU16"/>
  <c r="AV16" s="1"/>
  <c r="AU26"/>
  <c r="AV26" s="1"/>
  <c r="AU13"/>
  <c r="AV13" s="1"/>
  <c r="AU9"/>
  <c r="AV9" s="1"/>
  <c r="AU19"/>
  <c r="AV19" s="1"/>
  <c r="AU22"/>
  <c r="AV22" s="1"/>
  <c r="AU18"/>
  <c r="AV18" s="1"/>
  <c r="AU27"/>
  <c r="AV27" s="1"/>
  <c r="AU21"/>
  <c r="AV21" s="1"/>
  <c r="AU12"/>
  <c r="AV12" s="1"/>
  <c r="AU29"/>
  <c r="AV29" s="1"/>
  <c r="AU20"/>
  <c r="AV20" s="1"/>
  <c r="AU10"/>
  <c r="AV10" s="1"/>
  <c r="AU17"/>
  <c r="AV17" s="1"/>
  <c r="AU28"/>
  <c r="AV28" s="1"/>
  <c r="AU15"/>
  <c r="AV15" s="1"/>
  <c r="AV31" l="1"/>
  <c r="AW19" s="1"/>
  <c r="AZ19" s="1"/>
  <c r="AW16" l="1"/>
  <c r="AZ16" s="1"/>
  <c r="AW21"/>
  <c r="AW9"/>
  <c r="AZ9" s="1"/>
  <c r="AW18"/>
  <c r="AZ18" s="1"/>
  <c r="AW12"/>
  <c r="AZ12" s="1"/>
  <c r="AW11"/>
  <c r="AZ11" s="1"/>
  <c r="AW14"/>
  <c r="AZ14" s="1"/>
  <c r="AW27"/>
  <c r="AZ27" s="1"/>
  <c r="AW20"/>
  <c r="AZ20" s="1"/>
  <c r="AW25"/>
  <c r="AZ25" s="1"/>
  <c r="AW30"/>
  <c r="AZ30" s="1"/>
  <c r="AW17"/>
  <c r="AZ17" s="1"/>
  <c r="AW15"/>
  <c r="AZ15" s="1"/>
  <c r="AW22"/>
  <c r="AZ22" s="1"/>
  <c r="AW23"/>
  <c r="AZ23" s="1"/>
  <c r="AW13"/>
  <c r="AZ13" s="1"/>
  <c r="AW10"/>
  <c r="AZ10" s="1"/>
  <c r="AW29"/>
  <c r="AZ29" s="1"/>
  <c r="AW26"/>
  <c r="AZ26" s="1"/>
  <c r="AW24"/>
  <c r="AZ24" s="1"/>
  <c r="AW28"/>
  <c r="AZ28" s="1"/>
  <c r="AZ21"/>
  <c r="AW31" l="1"/>
  <c r="AZ31" s="1"/>
  <c r="BA9" s="1"/>
  <c r="BB9" s="1"/>
  <c r="BA30" l="1"/>
  <c r="BB30" s="1"/>
  <c r="BA15"/>
  <c r="BB15" s="1"/>
  <c r="BA19"/>
  <c r="BB19" s="1"/>
  <c r="AX31"/>
  <c r="BA28"/>
  <c r="BB28" s="1"/>
  <c r="BA18"/>
  <c r="BB18" s="1"/>
  <c r="BA29"/>
  <c r="BB29" s="1"/>
  <c r="BA13"/>
  <c r="BB13" s="1"/>
  <c r="BA20"/>
  <c r="BB20" s="1"/>
  <c r="BA22"/>
  <c r="BB22" s="1"/>
  <c r="BA23"/>
  <c r="BB23" s="1"/>
  <c r="BA10"/>
  <c r="BB10" s="1"/>
  <c r="BA27"/>
  <c r="BB27" s="1"/>
  <c r="BA14"/>
  <c r="BB14" s="1"/>
  <c r="BA25"/>
  <c r="BB25" s="1"/>
  <c r="BA24"/>
  <c r="BB24" s="1"/>
  <c r="BA16"/>
  <c r="BB16" s="1"/>
  <c r="BA11"/>
  <c r="BB11" s="1"/>
  <c r="BA26"/>
  <c r="BB26" s="1"/>
  <c r="BA17"/>
  <c r="BB17" s="1"/>
  <c r="BA12"/>
  <c r="BB12" s="1"/>
  <c r="BA21"/>
  <c r="BB21" s="1"/>
  <c r="AY31" l="1"/>
  <c r="BC14" l="1"/>
  <c r="BD14" s="1"/>
  <c r="BC20"/>
  <c r="BD20" s="1"/>
  <c r="BC21"/>
  <c r="BD21" s="1"/>
  <c r="BC12"/>
  <c r="BD12" s="1"/>
  <c r="BC19"/>
  <c r="BD19" s="1"/>
  <c r="BC16"/>
  <c r="BD16" s="1"/>
  <c r="BC13"/>
  <c r="BD13" s="1"/>
  <c r="BC23"/>
  <c r="BD23" s="1"/>
  <c r="BC29"/>
  <c r="BD29" s="1"/>
  <c r="BC28"/>
  <c r="BD28" s="1"/>
  <c r="BC27"/>
  <c r="BD27" s="1"/>
  <c r="BC11"/>
  <c r="BD11" s="1"/>
  <c r="BC25"/>
  <c r="BD25" s="1"/>
  <c r="BC30"/>
  <c r="BD30" s="1"/>
  <c r="BC9"/>
  <c r="BD9" s="1"/>
  <c r="BC22"/>
  <c r="BD22" s="1"/>
  <c r="BC15"/>
  <c r="BD15" s="1"/>
  <c r="BC26"/>
  <c r="BD26" s="1"/>
  <c r="BC10"/>
  <c r="BD10" s="1"/>
  <c r="BC17"/>
  <c r="BD17" s="1"/>
  <c r="BC24"/>
  <c r="BD24" s="1"/>
  <c r="BC18"/>
  <c r="BD18" s="1"/>
  <c r="BD31" l="1"/>
  <c r="BE14" l="1"/>
  <c r="BH14" s="1"/>
  <c r="BE10"/>
  <c r="BH10" s="1"/>
  <c r="BE23"/>
  <c r="BH23" s="1"/>
  <c r="BE12"/>
  <c r="BH12" s="1"/>
  <c r="BE11"/>
  <c r="BH11" s="1"/>
  <c r="BE29"/>
  <c r="BH29" s="1"/>
  <c r="BE25"/>
  <c r="BH25" s="1"/>
  <c r="BE15"/>
  <c r="BH15" s="1"/>
  <c r="BE13"/>
  <c r="BH13" s="1"/>
  <c r="BE19"/>
  <c r="BH19" s="1"/>
  <c r="BE24"/>
  <c r="BH24" s="1"/>
  <c r="BE17"/>
  <c r="BH17" s="1"/>
  <c r="BE18"/>
  <c r="BH18" s="1"/>
  <c r="BE27"/>
  <c r="BH27" s="1"/>
  <c r="BE26"/>
  <c r="BH26" s="1"/>
  <c r="BE16"/>
  <c r="BH16" s="1"/>
  <c r="BE20"/>
  <c r="BH20" s="1"/>
  <c r="BE21"/>
  <c r="BH21" s="1"/>
  <c r="BE22"/>
  <c r="BH22" s="1"/>
  <c r="BE9"/>
  <c r="BE30"/>
  <c r="BH30" s="1"/>
  <c r="BE28"/>
  <c r="BH28" s="1"/>
  <c r="BH9" l="1"/>
  <c r="BE31"/>
  <c r="BH31" l="1"/>
  <c r="BF31"/>
  <c r="BI9" l="1"/>
  <c r="BJ9" s="1"/>
  <c r="BI28"/>
  <c r="BJ28" s="1"/>
  <c r="BI21"/>
  <c r="BJ21" s="1"/>
  <c r="BI13"/>
  <c r="BJ13" s="1"/>
  <c r="BI15"/>
  <c r="BJ15" s="1"/>
  <c r="BI29"/>
  <c r="BJ29" s="1"/>
  <c r="BI26"/>
  <c r="BJ26" s="1"/>
  <c r="BI17"/>
  <c r="BJ17" s="1"/>
  <c r="BI20"/>
  <c r="BJ20" s="1"/>
  <c r="BI18"/>
  <c r="BJ18" s="1"/>
  <c r="BI16"/>
  <c r="BJ16" s="1"/>
  <c r="BI30"/>
  <c r="BJ30" s="1"/>
  <c r="BI24"/>
  <c r="BJ24" s="1"/>
  <c r="BI10"/>
  <c r="BJ10" s="1"/>
  <c r="BI22"/>
  <c r="BJ22" s="1"/>
  <c r="BI14"/>
  <c r="BJ14" s="1"/>
  <c r="BI11"/>
  <c r="BJ11" s="1"/>
  <c r="BI23"/>
  <c r="BJ23" s="1"/>
  <c r="BI19"/>
  <c r="BJ19" s="1"/>
  <c r="BI27"/>
  <c r="BJ27" s="1"/>
  <c r="BI12"/>
  <c r="BJ12" s="1"/>
  <c r="BI25"/>
  <c r="BJ25" s="1"/>
  <c r="BG31" l="1"/>
  <c r="BK10" s="1"/>
  <c r="BL10" s="1"/>
  <c r="BK19" l="1"/>
  <c r="BL19" s="1"/>
  <c r="BK30"/>
  <c r="BL30" s="1"/>
  <c r="BK23"/>
  <c r="BL23" s="1"/>
  <c r="BK9"/>
  <c r="BL9" s="1"/>
  <c r="BK12"/>
  <c r="BL12" s="1"/>
  <c r="BK11"/>
  <c r="BL11" s="1"/>
  <c r="BK14"/>
  <c r="BL14" s="1"/>
  <c r="BK22"/>
  <c r="BL22" s="1"/>
  <c r="BK16"/>
  <c r="BL16" s="1"/>
  <c r="BK15"/>
  <c r="BL15" s="1"/>
  <c r="BK21"/>
  <c r="BL21" s="1"/>
  <c r="BK17"/>
  <c r="BL17" s="1"/>
  <c r="BK26"/>
  <c r="BL26" s="1"/>
  <c r="BK24"/>
  <c r="BL24" s="1"/>
  <c r="BK20"/>
  <c r="BL20" s="1"/>
  <c r="BK18"/>
  <c r="BL18" s="1"/>
  <c r="BK29"/>
  <c r="BL29" s="1"/>
  <c r="BK27"/>
  <c r="BL27" s="1"/>
  <c r="BK28"/>
  <c r="BL28" s="1"/>
  <c r="BK25"/>
  <c r="BL25" s="1"/>
  <c r="BK13"/>
  <c r="BL13" s="1"/>
  <c r="BL31" l="1"/>
  <c r="BM23" l="1"/>
  <c r="BP23" s="1"/>
  <c r="BM19"/>
  <c r="BP19" s="1"/>
  <c r="BM25"/>
  <c r="BP25" s="1"/>
  <c r="BM16"/>
  <c r="BP16" s="1"/>
  <c r="BM28"/>
  <c r="BP28" s="1"/>
  <c r="BM13"/>
  <c r="BP13" s="1"/>
  <c r="BM15"/>
  <c r="BP15" s="1"/>
  <c r="BM30"/>
  <c r="BP30" s="1"/>
  <c r="BM11"/>
  <c r="BP11" s="1"/>
  <c r="BM20"/>
  <c r="BP20" s="1"/>
  <c r="BM12"/>
  <c r="BP12" s="1"/>
  <c r="BM24"/>
  <c r="BP24" s="1"/>
  <c r="BM9"/>
  <c r="BM10"/>
  <c r="BP10" s="1"/>
  <c r="BM17"/>
  <c r="BP17" s="1"/>
  <c r="BM22"/>
  <c r="BP22" s="1"/>
  <c r="BM27"/>
  <c r="BP27" s="1"/>
  <c r="BM21"/>
  <c r="BP21" s="1"/>
  <c r="BM26"/>
  <c r="BP26" s="1"/>
  <c r="BM29"/>
  <c r="BP29" s="1"/>
  <c r="BM18"/>
  <c r="BP18" s="1"/>
  <c r="BM14"/>
  <c r="BP14" s="1"/>
  <c r="BP9" l="1"/>
  <c r="BM31"/>
  <c r="BN31" l="1"/>
  <c r="BP31"/>
  <c r="BQ15" l="1"/>
  <c r="BR15" s="1"/>
  <c r="BQ19"/>
  <c r="BR19" s="1"/>
  <c r="BQ26"/>
  <c r="BR26" s="1"/>
  <c r="BQ25"/>
  <c r="BR25" s="1"/>
  <c r="BQ20"/>
  <c r="BR20" s="1"/>
  <c r="BQ11"/>
  <c r="BR11" s="1"/>
  <c r="BQ30"/>
  <c r="BR30" s="1"/>
  <c r="BQ18"/>
  <c r="BR18" s="1"/>
  <c r="BQ13"/>
  <c r="BR13" s="1"/>
  <c r="BQ22"/>
  <c r="BR22" s="1"/>
  <c r="BQ29"/>
  <c r="BR29" s="1"/>
  <c r="BQ28"/>
  <c r="BR28" s="1"/>
  <c r="BQ10"/>
  <c r="BR10" s="1"/>
  <c r="BQ27"/>
  <c r="BR27" s="1"/>
  <c r="BQ9"/>
  <c r="BR9" s="1"/>
  <c r="BQ17"/>
  <c r="BR17" s="1"/>
  <c r="BQ23"/>
  <c r="BR23" s="1"/>
  <c r="BQ12"/>
  <c r="BR12" s="1"/>
  <c r="BQ16"/>
  <c r="BR16" s="1"/>
  <c r="BQ24"/>
  <c r="BR24" s="1"/>
  <c r="BQ14"/>
  <c r="BR14" s="1"/>
  <c r="BQ21"/>
  <c r="BR21" s="1"/>
  <c r="BO31" l="1"/>
  <c r="BS20" s="1"/>
  <c r="BT20" s="1"/>
  <c r="BS15" l="1"/>
  <c r="BT15" s="1"/>
  <c r="BS12"/>
  <c r="BT12" s="1"/>
  <c r="BS10"/>
  <c r="BT10" s="1"/>
  <c r="BS17"/>
  <c r="BT17" s="1"/>
  <c r="BS23"/>
  <c r="BT23" s="1"/>
  <c r="BS22"/>
  <c r="BT22" s="1"/>
  <c r="BS29"/>
  <c r="BT29" s="1"/>
  <c r="BS21"/>
  <c r="BT21" s="1"/>
  <c r="BS26"/>
  <c r="BT26" s="1"/>
  <c r="BS18"/>
  <c r="BT18" s="1"/>
  <c r="BS13"/>
  <c r="BT13" s="1"/>
  <c r="BS28"/>
  <c r="BT28" s="1"/>
  <c r="BS25"/>
  <c r="BT25" s="1"/>
  <c r="BS16"/>
  <c r="BT16" s="1"/>
  <c r="BS30"/>
  <c r="BT30" s="1"/>
  <c r="BS11"/>
  <c r="BT11" s="1"/>
  <c r="BS9"/>
  <c r="BT9" s="1"/>
  <c r="BS14"/>
  <c r="BT14" s="1"/>
  <c r="BS27"/>
  <c r="BT27" s="1"/>
  <c r="BS24"/>
  <c r="BT24" s="1"/>
  <c r="BS19"/>
  <c r="BT19" s="1"/>
  <c r="BT31" l="1"/>
  <c r="BU27" s="1"/>
  <c r="BX27" s="1"/>
  <c r="BU22" l="1"/>
  <c r="BX22" s="1"/>
  <c r="BU29"/>
  <c r="BX29" s="1"/>
  <c r="BU19"/>
  <c r="BX19" s="1"/>
  <c r="BU15"/>
  <c r="BX15" s="1"/>
  <c r="BU20"/>
  <c r="BX20" s="1"/>
  <c r="BU28"/>
  <c r="BX28" s="1"/>
  <c r="BU9"/>
  <c r="BX9" s="1"/>
  <c r="BU23"/>
  <c r="BX23" s="1"/>
  <c r="BU17"/>
  <c r="BX17" s="1"/>
  <c r="BU18"/>
  <c r="BX18" s="1"/>
  <c r="BU21"/>
  <c r="BX21" s="1"/>
  <c r="BU14"/>
  <c r="BX14" s="1"/>
  <c r="BU11"/>
  <c r="BX11" s="1"/>
  <c r="BU13"/>
  <c r="BX13" s="1"/>
  <c r="BU24"/>
  <c r="BX24" s="1"/>
  <c r="BU10"/>
  <c r="BX10" s="1"/>
  <c r="BU26"/>
  <c r="BX26" s="1"/>
  <c r="BU25"/>
  <c r="BX25" s="1"/>
  <c r="BU12"/>
  <c r="BX12" s="1"/>
  <c r="BU16"/>
  <c r="BX16" s="1"/>
  <c r="BU30"/>
  <c r="BX30" s="1"/>
  <c r="BU31" l="1"/>
  <c r="BV31" s="1"/>
  <c r="BX31" l="1"/>
  <c r="BY17" s="1"/>
  <c r="BZ17" s="1"/>
  <c r="BY27" l="1"/>
  <c r="BZ27" s="1"/>
  <c r="BY29"/>
  <c r="BZ29" s="1"/>
  <c r="BY26"/>
  <c r="BZ26" s="1"/>
  <c r="BY14"/>
  <c r="BZ14" s="1"/>
  <c r="BY18"/>
  <c r="BZ18" s="1"/>
  <c r="BY21"/>
  <c r="BZ21" s="1"/>
  <c r="BY19"/>
  <c r="BZ19" s="1"/>
  <c r="BY11"/>
  <c r="BZ11" s="1"/>
  <c r="BY9"/>
  <c r="BZ9" s="1"/>
  <c r="BY24"/>
  <c r="BZ24" s="1"/>
  <c r="BY20"/>
  <c r="BZ20" s="1"/>
  <c r="BY10"/>
  <c r="BZ10" s="1"/>
  <c r="BY28"/>
  <c r="BZ28" s="1"/>
  <c r="BY12"/>
  <c r="BZ12" s="1"/>
  <c r="BY25"/>
  <c r="BZ25" s="1"/>
  <c r="BY22"/>
  <c r="BZ22" s="1"/>
  <c r="BY15"/>
  <c r="BZ15" s="1"/>
  <c r="BY13"/>
  <c r="BZ13" s="1"/>
  <c r="BY16"/>
  <c r="BZ16" s="1"/>
  <c r="BY23"/>
  <c r="BZ23" s="1"/>
  <c r="BY30"/>
  <c r="BZ30" s="1"/>
  <c r="BW31"/>
  <c r="CA9" l="1"/>
  <c r="CB9" s="1"/>
  <c r="CA26"/>
  <c r="CB26" s="1"/>
  <c r="CA11"/>
  <c r="CB11" s="1"/>
  <c r="CA27"/>
  <c r="CB27" s="1"/>
  <c r="CA25"/>
  <c r="CB25" s="1"/>
  <c r="CA21"/>
  <c r="CB21" s="1"/>
  <c r="CA10"/>
  <c r="CB10" s="1"/>
  <c r="CA28"/>
  <c r="CB28" s="1"/>
  <c r="CA16"/>
  <c r="CB16" s="1"/>
  <c r="CA22"/>
  <c r="CB22" s="1"/>
  <c r="CA18"/>
  <c r="CB18" s="1"/>
  <c r="CA24"/>
  <c r="CB24" s="1"/>
  <c r="CA29"/>
  <c r="CB29" s="1"/>
  <c r="CA17"/>
  <c r="CB17" s="1"/>
  <c r="CA13"/>
  <c r="CB13" s="1"/>
  <c r="CA12"/>
  <c r="CB12" s="1"/>
  <c r="CA30"/>
  <c r="CB30" s="1"/>
  <c r="CA15"/>
  <c r="CB15" s="1"/>
  <c r="CA23"/>
  <c r="CB23" s="1"/>
  <c r="CA20"/>
  <c r="CB20" s="1"/>
  <c r="CA14"/>
  <c r="CB14" s="1"/>
  <c r="CA19"/>
  <c r="CB19" s="1"/>
  <c r="CB31" l="1"/>
  <c r="CC15" l="1"/>
  <c r="CF15" s="1"/>
  <c r="CC10"/>
  <c r="CF10" s="1"/>
  <c r="CC16"/>
  <c r="CF16" s="1"/>
  <c r="CC22"/>
  <c r="CF22" s="1"/>
  <c r="CC11"/>
  <c r="CF11" s="1"/>
  <c r="CC30"/>
  <c r="CF30" s="1"/>
  <c r="CC29"/>
  <c r="CF29" s="1"/>
  <c r="CC26"/>
  <c r="CF26" s="1"/>
  <c r="CC17"/>
  <c r="CF17" s="1"/>
  <c r="CC21"/>
  <c r="CF21" s="1"/>
  <c r="CC25"/>
  <c r="CF25" s="1"/>
  <c r="CC27"/>
  <c r="CF27" s="1"/>
  <c r="CC14"/>
  <c r="CF14" s="1"/>
  <c r="CC28"/>
  <c r="CF28" s="1"/>
  <c r="CC24"/>
  <c r="CF24" s="1"/>
  <c r="CC18"/>
  <c r="CF18" s="1"/>
  <c r="CC19"/>
  <c r="CF19" s="1"/>
  <c r="CC23"/>
  <c r="CF23" s="1"/>
  <c r="CC12"/>
  <c r="CF12" s="1"/>
  <c r="CC9"/>
  <c r="CC13"/>
  <c r="CF13" s="1"/>
  <c r="CC20"/>
  <c r="CF20" s="1"/>
  <c r="CF9" l="1"/>
  <c r="CC31"/>
  <c r="CF31" l="1"/>
  <c r="CG9" s="1"/>
  <c r="CH9" s="1"/>
  <c r="CD31"/>
  <c r="CG18" l="1"/>
  <c r="CH18" s="1"/>
  <c r="CG24"/>
  <c r="CH24" s="1"/>
  <c r="CG11"/>
  <c r="CH11" s="1"/>
  <c r="CG16"/>
  <c r="CH16" s="1"/>
  <c r="CG27"/>
  <c r="CH27" s="1"/>
  <c r="CG25"/>
  <c r="CH25" s="1"/>
  <c r="CG28"/>
  <c r="CH28" s="1"/>
  <c r="CG17"/>
  <c r="CH17" s="1"/>
  <c r="CG10"/>
  <c r="CH10" s="1"/>
  <c r="CG29"/>
  <c r="CH29" s="1"/>
  <c r="CG23"/>
  <c r="CH23" s="1"/>
  <c r="CG30"/>
  <c r="CH30" s="1"/>
  <c r="CG22"/>
  <c r="CH22" s="1"/>
  <c r="CG12"/>
  <c r="CH12" s="1"/>
  <c r="CG21"/>
  <c r="CH21" s="1"/>
  <c r="CG13"/>
  <c r="CH13" s="1"/>
  <c r="CG20"/>
  <c r="CH20" s="1"/>
  <c r="CG14"/>
  <c r="CH14" s="1"/>
  <c r="CG26"/>
  <c r="CH26" s="1"/>
  <c r="CG15"/>
  <c r="CH15" s="1"/>
  <c r="CG19"/>
  <c r="CH19" s="1"/>
  <c r="CE31" l="1"/>
  <c r="CI20" s="1"/>
  <c r="CJ20" s="1"/>
  <c r="CI22" l="1"/>
  <c r="CJ22" s="1"/>
  <c r="CI12"/>
  <c r="CJ12" s="1"/>
  <c r="CI13"/>
  <c r="CJ13" s="1"/>
  <c r="CI17"/>
  <c r="CJ17" s="1"/>
  <c r="CI14"/>
  <c r="CJ14" s="1"/>
  <c r="CI29"/>
  <c r="CJ29" s="1"/>
  <c r="CI15"/>
  <c r="CJ15" s="1"/>
  <c r="CI19"/>
  <c r="CJ19" s="1"/>
  <c r="CI11"/>
  <c r="CJ11" s="1"/>
  <c r="CI18"/>
  <c r="CJ18" s="1"/>
  <c r="CI16"/>
  <c r="CJ16" s="1"/>
  <c r="CI9"/>
  <c r="CJ9" s="1"/>
  <c r="CI25"/>
  <c r="CJ25" s="1"/>
  <c r="CI27"/>
  <c r="CJ27" s="1"/>
  <c r="CI23"/>
  <c r="CJ23" s="1"/>
  <c r="CI28"/>
  <c r="CJ28" s="1"/>
  <c r="CI26"/>
  <c r="CJ26" s="1"/>
  <c r="CI24"/>
  <c r="CJ24" s="1"/>
  <c r="CI30"/>
  <c r="CJ30" s="1"/>
  <c r="CI21"/>
  <c r="CJ21" s="1"/>
  <c r="CI10"/>
  <c r="CJ10" s="1"/>
  <c r="CJ31" l="1"/>
  <c r="CK22" s="1"/>
  <c r="CN22" s="1"/>
  <c r="CK19" l="1"/>
  <c r="CN19" s="1"/>
  <c r="CK27"/>
  <c r="CN27" s="1"/>
  <c r="CK11"/>
  <c r="CN11" s="1"/>
  <c r="CK29"/>
  <c r="CN29" s="1"/>
  <c r="CK30"/>
  <c r="CN30" s="1"/>
  <c r="CK26"/>
  <c r="CN26" s="1"/>
  <c r="CK14"/>
  <c r="CN14" s="1"/>
  <c r="CK21"/>
  <c r="CN21" s="1"/>
  <c r="CK28"/>
  <c r="CN28" s="1"/>
  <c r="CK13"/>
  <c r="CN13" s="1"/>
  <c r="CK16"/>
  <c r="CN16" s="1"/>
  <c r="CK23"/>
  <c r="CN23" s="1"/>
  <c r="CK25"/>
  <c r="CN25" s="1"/>
  <c r="CK20"/>
  <c r="CN20" s="1"/>
  <c r="CK9"/>
  <c r="CK15"/>
  <c r="CN15" s="1"/>
  <c r="CK24"/>
  <c r="CN24" s="1"/>
  <c r="CK10"/>
  <c r="CN10" s="1"/>
  <c r="CK12"/>
  <c r="CN12" s="1"/>
  <c r="CK17"/>
  <c r="CN17" s="1"/>
  <c r="CK18"/>
  <c r="CN18" s="1"/>
  <c r="CN9"/>
  <c r="CK31" l="1"/>
  <c r="CN31" s="1"/>
  <c r="CL31" l="1"/>
  <c r="CO9"/>
  <c r="CP9" s="1"/>
  <c r="CO25"/>
  <c r="CP25" s="1"/>
  <c r="CO13"/>
  <c r="CP13" s="1"/>
  <c r="CO23"/>
  <c r="CP23" s="1"/>
  <c r="CO19"/>
  <c r="CP19" s="1"/>
  <c r="CO27"/>
  <c r="CP27" s="1"/>
  <c r="CO24"/>
  <c r="CP24" s="1"/>
  <c r="CO16"/>
  <c r="CP16" s="1"/>
  <c r="CO29"/>
  <c r="CP29" s="1"/>
  <c r="CO12"/>
  <c r="CP12" s="1"/>
  <c r="CO18"/>
  <c r="CP18" s="1"/>
  <c r="CO14"/>
  <c r="CP14" s="1"/>
  <c r="CO30"/>
  <c r="CP30" s="1"/>
  <c r="CO15"/>
  <c r="CP15" s="1"/>
  <c r="CO11"/>
  <c r="CP11" s="1"/>
  <c r="CO21"/>
  <c r="CP21" s="1"/>
  <c r="CO20"/>
  <c r="CP20" s="1"/>
  <c r="CO22"/>
  <c r="CP22" s="1"/>
  <c r="CO28"/>
  <c r="CP28" s="1"/>
  <c r="CO17"/>
  <c r="CP17" s="1"/>
  <c r="CO10"/>
  <c r="CP10" s="1"/>
  <c r="CO26"/>
  <c r="CP26" s="1"/>
  <c r="CM31" l="1"/>
  <c r="CQ14" l="1"/>
  <c r="CR14" s="1"/>
  <c r="CQ18"/>
  <c r="CR18" s="1"/>
  <c r="CQ16"/>
  <c r="CR16" s="1"/>
  <c r="CQ10"/>
  <c r="CR10" s="1"/>
  <c r="CQ23"/>
  <c r="CR23" s="1"/>
  <c r="CQ27"/>
  <c r="CR27" s="1"/>
  <c r="CQ19"/>
  <c r="CR19" s="1"/>
  <c r="CQ22"/>
  <c r="CR22" s="1"/>
  <c r="CQ26"/>
  <c r="CR26" s="1"/>
  <c r="CQ24"/>
  <c r="CR24" s="1"/>
  <c r="CQ29"/>
  <c r="CR29" s="1"/>
  <c r="CQ25"/>
  <c r="CR25" s="1"/>
  <c r="CQ11"/>
  <c r="CR11" s="1"/>
  <c r="CQ17"/>
  <c r="CR17" s="1"/>
  <c r="CQ15"/>
  <c r="CR15" s="1"/>
  <c r="CQ30"/>
  <c r="CR30" s="1"/>
  <c r="CQ21"/>
  <c r="CR21" s="1"/>
  <c r="CQ20"/>
  <c r="CR20" s="1"/>
  <c r="CQ9"/>
  <c r="CR9" s="1"/>
  <c r="CQ28"/>
  <c r="CR28" s="1"/>
  <c r="CQ12"/>
  <c r="CR12" s="1"/>
  <c r="CQ13"/>
  <c r="CR13" s="1"/>
  <c r="CR31" l="1"/>
  <c r="CS14" l="1"/>
  <c r="CV14" s="1"/>
  <c r="CS10"/>
  <c r="CV10" s="1"/>
  <c r="CS24"/>
  <c r="CV24" s="1"/>
  <c r="CS27"/>
  <c r="CV27" s="1"/>
  <c r="CS23"/>
  <c r="CV23" s="1"/>
  <c r="CS26"/>
  <c r="CV26" s="1"/>
  <c r="CS30"/>
  <c r="CV30" s="1"/>
  <c r="CS17"/>
  <c r="CV17" s="1"/>
  <c r="CS9"/>
  <c r="CS13"/>
  <c r="CV13" s="1"/>
  <c r="CS11"/>
  <c r="CV11" s="1"/>
  <c r="CS22"/>
  <c r="CV22" s="1"/>
  <c r="CS18"/>
  <c r="CV18" s="1"/>
  <c r="CS29"/>
  <c r="CV29" s="1"/>
  <c r="CS25"/>
  <c r="CV25" s="1"/>
  <c r="CS21"/>
  <c r="CV21" s="1"/>
  <c r="CS28"/>
  <c r="CV28" s="1"/>
  <c r="CS16"/>
  <c r="CV16" s="1"/>
  <c r="CS12"/>
  <c r="CV12" s="1"/>
  <c r="CS20"/>
  <c r="CV20" s="1"/>
  <c r="CS19"/>
  <c r="CV19" s="1"/>
  <c r="CS15"/>
  <c r="CV15" s="1"/>
  <c r="CV9" l="1"/>
  <c r="CS31"/>
  <c r="CV31" l="1"/>
  <c r="CT31"/>
  <c r="CW23" l="1"/>
  <c r="CX23" s="1"/>
  <c r="CW26"/>
  <c r="CX26" s="1"/>
  <c r="CW17"/>
  <c r="CX17" s="1"/>
  <c r="CW13"/>
  <c r="CX13" s="1"/>
  <c r="CW11"/>
  <c r="CX11" s="1"/>
  <c r="CW27"/>
  <c r="CX27" s="1"/>
  <c r="CW12"/>
  <c r="CX12" s="1"/>
  <c r="CW25"/>
  <c r="CX25" s="1"/>
  <c r="CW24"/>
  <c r="CX24" s="1"/>
  <c r="CW30"/>
  <c r="CX30" s="1"/>
  <c r="CW22"/>
  <c r="CX22" s="1"/>
  <c r="CW20"/>
  <c r="CX20" s="1"/>
  <c r="CW28"/>
  <c r="CX28" s="1"/>
  <c r="CW18"/>
  <c r="CX18" s="1"/>
  <c r="CW16"/>
  <c r="CX16" s="1"/>
  <c r="CW10"/>
  <c r="CX10" s="1"/>
  <c r="CW21"/>
  <c r="CX21" s="1"/>
  <c r="CW14"/>
  <c r="CX14" s="1"/>
  <c r="CW15"/>
  <c r="CX15" s="1"/>
  <c r="CW29"/>
  <c r="CX29" s="1"/>
  <c r="CW19"/>
  <c r="CX19" s="1"/>
  <c r="CW9"/>
  <c r="CX9" s="1"/>
  <c r="CU31" l="1"/>
  <c r="CY21" s="1"/>
  <c r="CZ21" s="1"/>
  <c r="CY29" l="1"/>
  <c r="CZ29" s="1"/>
  <c r="CY20"/>
  <c r="CZ20" s="1"/>
  <c r="CY27"/>
  <c r="CZ27" s="1"/>
  <c r="CY15"/>
  <c r="CZ15" s="1"/>
  <c r="CY24"/>
  <c r="CZ24" s="1"/>
  <c r="CY30"/>
  <c r="CZ30" s="1"/>
  <c r="CY22"/>
  <c r="CZ22" s="1"/>
  <c r="CY25"/>
  <c r="CZ25" s="1"/>
  <c r="CY17"/>
  <c r="CZ17" s="1"/>
  <c r="CY11"/>
  <c r="CZ11" s="1"/>
  <c r="CY26"/>
  <c r="CZ26" s="1"/>
  <c r="CY19"/>
  <c r="CZ19" s="1"/>
  <c r="CY18"/>
  <c r="CZ18" s="1"/>
  <c r="CY10"/>
  <c r="CZ10" s="1"/>
  <c r="CY13"/>
  <c r="CZ13" s="1"/>
  <c r="CY14"/>
  <c r="CZ14" s="1"/>
  <c r="CY28"/>
  <c r="CZ28" s="1"/>
  <c r="CY23"/>
  <c r="CZ23" s="1"/>
  <c r="CY16"/>
  <c r="CZ16" s="1"/>
  <c r="CY9"/>
  <c r="CZ9" s="1"/>
  <c r="CY12"/>
  <c r="CZ12" s="1"/>
  <c r="CZ31" l="1"/>
  <c r="DA17" s="1"/>
  <c r="DD17" s="1"/>
  <c r="DA26" l="1"/>
  <c r="DD26" s="1"/>
  <c r="DA12"/>
  <c r="DD12" s="1"/>
  <c r="DA29"/>
  <c r="DD29" s="1"/>
  <c r="DA28"/>
  <c r="DD28" s="1"/>
  <c r="DA13"/>
  <c r="DD13" s="1"/>
  <c r="DA22"/>
  <c r="DD22" s="1"/>
  <c r="DA14"/>
  <c r="DD14" s="1"/>
  <c r="DA11"/>
  <c r="DD11" s="1"/>
  <c r="DA20"/>
  <c r="DD20" s="1"/>
  <c r="DA23"/>
  <c r="DD23" s="1"/>
  <c r="DA16"/>
  <c r="DD16" s="1"/>
  <c r="DA24"/>
  <c r="DD24" s="1"/>
  <c r="DA21"/>
  <c r="DD21" s="1"/>
  <c r="DA9"/>
  <c r="DA18"/>
  <c r="DD18" s="1"/>
  <c r="DA19"/>
  <c r="DD19" s="1"/>
  <c r="DA15"/>
  <c r="DD15" s="1"/>
  <c r="DA30"/>
  <c r="DD30" s="1"/>
  <c r="DA27"/>
  <c r="DD27" s="1"/>
  <c r="DA25"/>
  <c r="DD25" s="1"/>
  <c r="DA10"/>
  <c r="DD10" s="1"/>
  <c r="DD9"/>
  <c r="DA31" l="1"/>
  <c r="DB31" s="1"/>
  <c r="DD31" l="1"/>
  <c r="DE9" s="1"/>
  <c r="DF9" s="1"/>
  <c r="DE22" l="1"/>
  <c r="DF22" s="1"/>
  <c r="DE18"/>
  <c r="DF18" s="1"/>
  <c r="DE20"/>
  <c r="DF20" s="1"/>
  <c r="DE13"/>
  <c r="DF13" s="1"/>
  <c r="DE19"/>
  <c r="DF19" s="1"/>
  <c r="DE26"/>
  <c r="DF26" s="1"/>
  <c r="DE17"/>
  <c r="DF17" s="1"/>
  <c r="DE27"/>
  <c r="DF27" s="1"/>
  <c r="DE14"/>
  <c r="DF14" s="1"/>
  <c r="DE16"/>
  <c r="DF16" s="1"/>
  <c r="DE25"/>
  <c r="DF25" s="1"/>
  <c r="DE11"/>
  <c r="DF11" s="1"/>
  <c r="DE28"/>
  <c r="DF28" s="1"/>
  <c r="DE23"/>
  <c r="DF23" s="1"/>
  <c r="DE12"/>
  <c r="DF12" s="1"/>
  <c r="DE24"/>
  <c r="DF24" s="1"/>
  <c r="DE15"/>
  <c r="DF15" s="1"/>
  <c r="DE30"/>
  <c r="DF30" s="1"/>
  <c r="DE29"/>
  <c r="DF29" s="1"/>
  <c r="DE21"/>
  <c r="DF21" s="1"/>
  <c r="DE10"/>
  <c r="DF10" s="1"/>
  <c r="DC31"/>
  <c r="DG17" l="1"/>
  <c r="DH17" s="1"/>
  <c r="DG27"/>
  <c r="DH27" s="1"/>
  <c r="DG22"/>
  <c r="DH22" s="1"/>
  <c r="DG16"/>
  <c r="DH16" s="1"/>
  <c r="DG20"/>
  <c r="DH20" s="1"/>
  <c r="DG23"/>
  <c r="DH23" s="1"/>
  <c r="DG30"/>
  <c r="DH30" s="1"/>
  <c r="DG24"/>
  <c r="DH24" s="1"/>
  <c r="DG13"/>
  <c r="DH13" s="1"/>
  <c r="DG26"/>
  <c r="DH26" s="1"/>
  <c r="DG14"/>
  <c r="DH14" s="1"/>
  <c r="DG21"/>
  <c r="DH21" s="1"/>
  <c r="DG25"/>
  <c r="DH25" s="1"/>
  <c r="DG19"/>
  <c r="DH19" s="1"/>
  <c r="DG28"/>
  <c r="DH28" s="1"/>
  <c r="DG15"/>
  <c r="DH15" s="1"/>
  <c r="DG10"/>
  <c r="DH10" s="1"/>
  <c r="DG12"/>
  <c r="DH12" s="1"/>
  <c r="DG18"/>
  <c r="DH18" s="1"/>
  <c r="DG9"/>
  <c r="DH9" s="1"/>
  <c r="DG11"/>
  <c r="DH11" s="1"/>
  <c r="DG29"/>
  <c r="DH29" s="1"/>
  <c r="DH31" l="1"/>
  <c r="DI28" l="1"/>
  <c r="DL28" s="1"/>
  <c r="DI15"/>
  <c r="DL15" s="1"/>
  <c r="DI24"/>
  <c r="DL24" s="1"/>
  <c r="DI25"/>
  <c r="DL25" s="1"/>
  <c r="DI30"/>
  <c r="DL30" s="1"/>
  <c r="DI21"/>
  <c r="DL21" s="1"/>
  <c r="DI29"/>
  <c r="DL29" s="1"/>
  <c r="DI19"/>
  <c r="DL19" s="1"/>
  <c r="DI22"/>
  <c r="DL22" s="1"/>
  <c r="DI10"/>
  <c r="DL10" s="1"/>
  <c r="DI26"/>
  <c r="DL26" s="1"/>
  <c r="DI17"/>
  <c r="DL17" s="1"/>
  <c r="DI27"/>
  <c r="DL27" s="1"/>
  <c r="DI11"/>
  <c r="DL11" s="1"/>
  <c r="DI20"/>
  <c r="DL20" s="1"/>
  <c r="DI16"/>
  <c r="DL16" s="1"/>
  <c r="DI13"/>
  <c r="DL13" s="1"/>
  <c r="DI9"/>
  <c r="DI12"/>
  <c r="DL12" s="1"/>
  <c r="DI18"/>
  <c r="DL18" s="1"/>
  <c r="DI23"/>
  <c r="DL23" s="1"/>
  <c r="DI14"/>
  <c r="DL14" s="1"/>
  <c r="DI31" l="1"/>
  <c r="DL9"/>
  <c r="DL31" l="1"/>
  <c r="DJ31"/>
  <c r="DM9" l="1"/>
  <c r="DN9" s="1"/>
  <c r="DM30"/>
  <c r="DN30" s="1"/>
  <c r="DM23"/>
  <c r="DN23" s="1"/>
  <c r="DM15"/>
  <c r="DN15" s="1"/>
  <c r="DM26"/>
  <c r="DN26" s="1"/>
  <c r="DM16"/>
  <c r="DN16" s="1"/>
  <c r="DM19"/>
  <c r="DN19" s="1"/>
  <c r="DM22"/>
  <c r="DN22" s="1"/>
  <c r="DM21"/>
  <c r="DN21" s="1"/>
  <c r="DM20"/>
  <c r="DN20" s="1"/>
  <c r="DM18"/>
  <c r="DN18" s="1"/>
  <c r="DM25"/>
  <c r="DN25" s="1"/>
  <c r="DM27"/>
  <c r="DN27" s="1"/>
  <c r="DM10"/>
  <c r="DN10" s="1"/>
  <c r="DM12"/>
  <c r="DN12" s="1"/>
  <c r="DM24"/>
  <c r="DN24" s="1"/>
  <c r="DM13"/>
  <c r="DN13" s="1"/>
  <c r="DM28"/>
  <c r="DN28" s="1"/>
  <c r="DM11"/>
  <c r="DN11" s="1"/>
  <c r="DM14"/>
  <c r="DN14" s="1"/>
  <c r="DM29"/>
  <c r="DN29" s="1"/>
  <c r="DM17"/>
  <c r="DN17" s="1"/>
  <c r="DK31" l="1"/>
  <c r="DO24" l="1"/>
  <c r="DP24" s="1"/>
  <c r="DO9"/>
  <c r="DP9" s="1"/>
  <c r="DO13"/>
  <c r="DP13" s="1"/>
  <c r="DO27"/>
  <c r="DP27" s="1"/>
  <c r="DO19"/>
  <c r="DP19" s="1"/>
  <c r="DO22"/>
  <c r="DP22" s="1"/>
  <c r="DO20"/>
  <c r="DP20" s="1"/>
  <c r="DO23"/>
  <c r="DP23" s="1"/>
  <c r="DO10"/>
  <c r="DP10" s="1"/>
  <c r="DO11"/>
  <c r="DP11" s="1"/>
  <c r="DO15"/>
  <c r="DP15" s="1"/>
  <c r="DO29"/>
  <c r="DP29" s="1"/>
  <c r="DO28"/>
  <c r="DP28" s="1"/>
  <c r="DO18"/>
  <c r="DP18" s="1"/>
  <c r="DO12"/>
  <c r="DP12" s="1"/>
  <c r="DO25"/>
  <c r="DP25" s="1"/>
  <c r="DO14"/>
  <c r="DP14" s="1"/>
  <c r="DO21"/>
  <c r="DP21" s="1"/>
  <c r="DO17"/>
  <c r="DP17" s="1"/>
  <c r="DO30"/>
  <c r="DP30" s="1"/>
  <c r="DO16"/>
  <c r="DP16" s="1"/>
  <c r="DO26"/>
  <c r="DP26" s="1"/>
  <c r="DP31" l="1"/>
  <c r="DQ26" l="1"/>
  <c r="DT26" s="1"/>
  <c r="DQ15"/>
  <c r="DT15" s="1"/>
  <c r="DQ28"/>
  <c r="DT28" s="1"/>
  <c r="DQ29"/>
  <c r="DT29" s="1"/>
  <c r="DQ22"/>
  <c r="DT22" s="1"/>
  <c r="DQ14"/>
  <c r="DT14" s="1"/>
  <c r="DQ25"/>
  <c r="DT25" s="1"/>
  <c r="DQ24"/>
  <c r="DT24" s="1"/>
  <c r="DQ18"/>
  <c r="DT18" s="1"/>
  <c r="DQ16"/>
  <c r="DT16" s="1"/>
  <c r="DQ23"/>
  <c r="DT23" s="1"/>
  <c r="DQ11"/>
  <c r="DT11" s="1"/>
  <c r="DQ20"/>
  <c r="DT20" s="1"/>
  <c r="DQ30"/>
  <c r="DT30" s="1"/>
  <c r="DQ17"/>
  <c r="DT17" s="1"/>
  <c r="DQ12"/>
  <c r="DT12" s="1"/>
  <c r="DQ10"/>
  <c r="DT10" s="1"/>
  <c r="DQ13"/>
  <c r="DT13" s="1"/>
  <c r="DQ9"/>
  <c r="DQ27"/>
  <c r="DT27" s="1"/>
  <c r="DQ19"/>
  <c r="DT19" s="1"/>
  <c r="DQ21"/>
  <c r="DT21" s="1"/>
  <c r="DT9" l="1"/>
  <c r="DQ31"/>
  <c r="DR31" l="1"/>
  <c r="DT31"/>
  <c r="DU22" l="1"/>
  <c r="DV22" s="1"/>
  <c r="DU30"/>
  <c r="DV30" s="1"/>
  <c r="DU25"/>
  <c r="DV25" s="1"/>
  <c r="DU12"/>
  <c r="DV12" s="1"/>
  <c r="DU24"/>
  <c r="DV24" s="1"/>
  <c r="DU11"/>
  <c r="DV11" s="1"/>
  <c r="DU18"/>
  <c r="DV18" s="1"/>
  <c r="DU13"/>
  <c r="DV13" s="1"/>
  <c r="DU15"/>
  <c r="DV15" s="1"/>
  <c r="DU23"/>
  <c r="DV23" s="1"/>
  <c r="DU27"/>
  <c r="DV27" s="1"/>
  <c r="DU29"/>
  <c r="DV29" s="1"/>
  <c r="DU17"/>
  <c r="DV17" s="1"/>
  <c r="DU28"/>
  <c r="DV28" s="1"/>
  <c r="DU20"/>
  <c r="DV20" s="1"/>
  <c r="DU21"/>
  <c r="DV21" s="1"/>
  <c r="DU14"/>
  <c r="DV14" s="1"/>
  <c r="DU19"/>
  <c r="DV19" s="1"/>
  <c r="DU10"/>
  <c r="DV10" s="1"/>
  <c r="DU26"/>
  <c r="DV26" s="1"/>
  <c r="DU16"/>
  <c r="DV16" s="1"/>
  <c r="DU9"/>
  <c r="DV9" s="1"/>
  <c r="DS31" l="1"/>
  <c r="DW29" s="1"/>
  <c r="DX29" s="1"/>
  <c r="DW9" l="1"/>
  <c r="DX9" s="1"/>
  <c r="DW15"/>
  <c r="DX15" s="1"/>
  <c r="DW18"/>
  <c r="DX18" s="1"/>
  <c r="DW14"/>
  <c r="DX14" s="1"/>
  <c r="DW16"/>
  <c r="DX16" s="1"/>
  <c r="DW12"/>
  <c r="DX12" s="1"/>
  <c r="DW27"/>
  <c r="DX27" s="1"/>
  <c r="DW26"/>
  <c r="DX26" s="1"/>
  <c r="DW24"/>
  <c r="DX24" s="1"/>
  <c r="DW13"/>
  <c r="DX13" s="1"/>
  <c r="DW21"/>
  <c r="DX21" s="1"/>
  <c r="DW28"/>
  <c r="DX28" s="1"/>
  <c r="DW19"/>
  <c r="DX19" s="1"/>
  <c r="DW20"/>
  <c r="DX20" s="1"/>
  <c r="DW22"/>
  <c r="DX22" s="1"/>
  <c r="DW10"/>
  <c r="DX10" s="1"/>
  <c r="DW11"/>
  <c r="DX11" s="1"/>
  <c r="DW30"/>
  <c r="DX30" s="1"/>
  <c r="DW23"/>
  <c r="DX23" s="1"/>
  <c r="DW17"/>
  <c r="DX17" s="1"/>
  <c r="DW25"/>
  <c r="DX25" s="1"/>
  <c r="DX31" l="1"/>
  <c r="DY24" s="1"/>
  <c r="EB24" s="1"/>
  <c r="DY16" l="1"/>
  <c r="EB16" s="1"/>
  <c r="DY29"/>
  <c r="EB29" s="1"/>
  <c r="DY15"/>
  <c r="EB15" s="1"/>
  <c r="DY9"/>
  <c r="EB9" s="1"/>
  <c r="DY26"/>
  <c r="EB26" s="1"/>
  <c r="DY23"/>
  <c r="EB23" s="1"/>
  <c r="DY17"/>
  <c r="EB17" s="1"/>
  <c r="DY19"/>
  <c r="EB19" s="1"/>
  <c r="DY21"/>
  <c r="EB21" s="1"/>
  <c r="DY12"/>
  <c r="EB12" s="1"/>
  <c r="DY11"/>
  <c r="EB11" s="1"/>
  <c r="DY28"/>
  <c r="EB28" s="1"/>
  <c r="DY14"/>
  <c r="EB14" s="1"/>
  <c r="DY10"/>
  <c r="EB10" s="1"/>
  <c r="DY25"/>
  <c r="EB25" s="1"/>
  <c r="DY30"/>
  <c r="EB30" s="1"/>
  <c r="DY20"/>
  <c r="EB20" s="1"/>
  <c r="DY18"/>
  <c r="EB18" s="1"/>
  <c r="DY27"/>
  <c r="EB27" s="1"/>
  <c r="DY22"/>
  <c r="EB22" s="1"/>
  <c r="DY13"/>
  <c r="EB13" s="1"/>
  <c r="DY31" l="1"/>
  <c r="EB31" s="1"/>
  <c r="EC11" s="1"/>
  <c r="ED11" s="1"/>
  <c r="EC21" l="1"/>
  <c r="ED21" s="1"/>
  <c r="EC25"/>
  <c r="ED25" s="1"/>
  <c r="EC15"/>
  <c r="ED15" s="1"/>
  <c r="EC22"/>
  <c r="ED22" s="1"/>
  <c r="EC10"/>
  <c r="ED10" s="1"/>
  <c r="DZ31"/>
  <c r="EC14"/>
  <c r="ED14" s="1"/>
  <c r="EC27"/>
  <c r="ED27" s="1"/>
  <c r="EC30"/>
  <c r="ED30" s="1"/>
  <c r="EC24"/>
  <c r="ED24" s="1"/>
  <c r="EC20"/>
  <c r="ED20" s="1"/>
  <c r="EC26"/>
  <c r="ED26" s="1"/>
  <c r="EC12"/>
  <c r="ED12" s="1"/>
  <c r="EC13"/>
  <c r="ED13" s="1"/>
  <c r="EC28"/>
  <c r="ED28" s="1"/>
  <c r="EC23"/>
  <c r="ED23" s="1"/>
  <c r="EC17"/>
  <c r="ED17" s="1"/>
  <c r="EC9"/>
  <c r="ED9" s="1"/>
  <c r="EC18"/>
  <c r="ED18" s="1"/>
  <c r="EC29"/>
  <c r="ED29" s="1"/>
  <c r="EC19"/>
  <c r="ED19" s="1"/>
  <c r="EC16"/>
  <c r="ED16" s="1"/>
  <c r="EA31" l="1"/>
  <c r="EE17" l="1"/>
  <c r="EF17" s="1"/>
  <c r="EE22"/>
  <c r="EF22" s="1"/>
  <c r="EE13"/>
  <c r="EF13" s="1"/>
  <c r="EE24"/>
  <c r="EF24" s="1"/>
  <c r="EE11"/>
  <c r="EF11" s="1"/>
  <c r="EE26"/>
  <c r="EF26" s="1"/>
  <c r="EE15"/>
  <c r="EF15" s="1"/>
  <c r="EE29"/>
  <c r="EF29" s="1"/>
  <c r="EE28"/>
  <c r="EF28" s="1"/>
  <c r="EE16"/>
  <c r="EF16" s="1"/>
  <c r="EE27"/>
  <c r="EF27" s="1"/>
  <c r="EE25"/>
  <c r="EF25" s="1"/>
  <c r="EE21"/>
  <c r="EF21" s="1"/>
  <c r="EE10"/>
  <c r="EF10" s="1"/>
  <c r="EE9"/>
  <c r="EF9" s="1"/>
  <c r="EE14"/>
  <c r="EF14" s="1"/>
  <c r="EE18"/>
  <c r="EF18" s="1"/>
  <c r="EE12"/>
  <c r="EF12" s="1"/>
  <c r="EE20"/>
  <c r="EF20" s="1"/>
  <c r="EE30"/>
  <c r="EF30" s="1"/>
  <c r="EE23"/>
  <c r="EF23" s="1"/>
  <c r="EE19"/>
  <c r="EF19" s="1"/>
  <c r="EF31" l="1"/>
  <c r="EG21" l="1"/>
  <c r="EJ21" s="1"/>
  <c r="EG26"/>
  <c r="EJ26" s="1"/>
  <c r="EG30"/>
  <c r="EJ30" s="1"/>
  <c r="EG12"/>
  <c r="EJ12" s="1"/>
  <c r="EG27"/>
  <c r="EJ27" s="1"/>
  <c r="EG29"/>
  <c r="EJ29" s="1"/>
  <c r="EG22"/>
  <c r="EJ22" s="1"/>
  <c r="EG17"/>
  <c r="EJ17" s="1"/>
  <c r="EG11"/>
  <c r="EJ11" s="1"/>
  <c r="EG18"/>
  <c r="EJ18" s="1"/>
  <c r="EG28"/>
  <c r="EJ28" s="1"/>
  <c r="EG13"/>
  <c r="EJ13" s="1"/>
  <c r="EG19"/>
  <c r="EJ19" s="1"/>
  <c r="EG15"/>
  <c r="EJ15" s="1"/>
  <c r="EG20"/>
  <c r="EJ20" s="1"/>
  <c r="EG16"/>
  <c r="EJ16" s="1"/>
  <c r="EG14"/>
  <c r="EJ14" s="1"/>
  <c r="EG23"/>
  <c r="EJ23" s="1"/>
  <c r="EG24"/>
  <c r="EJ24" s="1"/>
  <c r="EG25"/>
  <c r="EJ25" s="1"/>
  <c r="EG9"/>
  <c r="EG10"/>
  <c r="EJ10" s="1"/>
  <c r="EG31" l="1"/>
  <c r="EJ9"/>
  <c r="EJ31" l="1"/>
  <c r="EH31"/>
  <c r="EK9" l="1"/>
  <c r="EL9" s="1"/>
  <c r="EK11"/>
  <c r="EL11" s="1"/>
  <c r="EK22"/>
  <c r="EL22" s="1"/>
  <c r="EK10"/>
  <c r="EL10" s="1"/>
  <c r="EK19"/>
  <c r="EL19" s="1"/>
  <c r="EK13"/>
  <c r="EL13" s="1"/>
  <c r="EK25"/>
  <c r="EL25" s="1"/>
  <c r="EK29"/>
  <c r="EL29" s="1"/>
  <c r="EK12"/>
  <c r="EL12" s="1"/>
  <c r="EK15"/>
  <c r="EL15" s="1"/>
  <c r="EK20"/>
  <c r="EL20" s="1"/>
  <c r="EK17"/>
  <c r="EL17" s="1"/>
  <c r="EK30"/>
  <c r="EL30" s="1"/>
  <c r="EK24"/>
  <c r="EL24" s="1"/>
  <c r="EK23"/>
  <c r="EL23" s="1"/>
  <c r="EK18"/>
  <c r="EL18" s="1"/>
  <c r="EK16"/>
  <c r="EL16" s="1"/>
  <c r="EK28"/>
  <c r="EL28" s="1"/>
  <c r="EK26"/>
  <c r="EL26" s="1"/>
  <c r="EK21"/>
  <c r="EL21" s="1"/>
  <c r="EK27"/>
  <c r="EL27" s="1"/>
  <c r="EK14"/>
  <c r="EL14" s="1"/>
  <c r="EI31" l="1"/>
  <c r="EM13" l="1"/>
  <c r="EN13" s="1"/>
  <c r="EM11"/>
  <c r="EN11" s="1"/>
  <c r="EM10"/>
  <c r="EN10" s="1"/>
  <c r="EM16"/>
  <c r="EN16" s="1"/>
  <c r="EM18"/>
  <c r="EN18" s="1"/>
  <c r="EM9"/>
  <c r="EN9" s="1"/>
  <c r="EM25"/>
  <c r="EN25" s="1"/>
  <c r="EM17"/>
  <c r="EN17" s="1"/>
  <c r="EM21"/>
  <c r="EN21" s="1"/>
  <c r="EM22"/>
  <c r="EN22" s="1"/>
  <c r="EM20"/>
  <c r="EN20" s="1"/>
  <c r="EM24"/>
  <c r="EN24" s="1"/>
  <c r="EM14"/>
  <c r="EN14" s="1"/>
  <c r="EM28"/>
  <c r="EN28" s="1"/>
  <c r="EM30"/>
  <c r="EN30" s="1"/>
  <c r="EM19"/>
  <c r="EN19" s="1"/>
  <c r="EM23"/>
  <c r="EN23" s="1"/>
  <c r="EM27"/>
  <c r="EN27" s="1"/>
  <c r="EM15"/>
  <c r="EN15" s="1"/>
  <c r="EM12"/>
  <c r="EN12" s="1"/>
  <c r="EM29"/>
  <c r="EN29" s="1"/>
  <c r="EM26"/>
  <c r="EN26" s="1"/>
  <c r="EN31" l="1"/>
  <c r="EO14" l="1"/>
  <c r="ER14" s="1"/>
  <c r="EO16"/>
  <c r="ER16" s="1"/>
  <c r="EO20"/>
  <c r="ER20" s="1"/>
  <c r="EO10"/>
  <c r="ER10" s="1"/>
  <c r="EO11"/>
  <c r="ER11" s="1"/>
  <c r="EO21"/>
  <c r="ER21" s="1"/>
  <c r="EO27"/>
  <c r="ER27" s="1"/>
  <c r="EO28"/>
  <c r="ER28" s="1"/>
  <c r="EO17"/>
  <c r="ER17" s="1"/>
  <c r="EO25"/>
  <c r="ER25" s="1"/>
  <c r="EO29"/>
  <c r="ER29" s="1"/>
  <c r="EO26"/>
  <c r="ER26" s="1"/>
  <c r="EO9"/>
  <c r="EO12"/>
  <c r="ER12" s="1"/>
  <c r="EO15"/>
  <c r="ER15" s="1"/>
  <c r="EO13"/>
  <c r="ER13" s="1"/>
  <c r="EO19"/>
  <c r="ER19" s="1"/>
  <c r="EO23"/>
  <c r="ER23" s="1"/>
  <c r="EO22"/>
  <c r="ER22" s="1"/>
  <c r="EO30"/>
  <c r="ER30" s="1"/>
  <c r="EO24"/>
  <c r="ER24" s="1"/>
  <c r="EO18"/>
  <c r="ER18" s="1"/>
  <c r="ER9" l="1"/>
  <c r="EO31"/>
  <c r="ER31" l="1"/>
  <c r="EP31"/>
  <c r="ES9" l="1"/>
  <c r="ET9" s="1"/>
  <c r="ES13"/>
  <c r="ET13" s="1"/>
  <c r="ES21"/>
  <c r="ET21" s="1"/>
  <c r="ES25"/>
  <c r="ET25" s="1"/>
  <c r="ES15"/>
  <c r="ET15" s="1"/>
  <c r="ES23"/>
  <c r="ET23" s="1"/>
  <c r="ES12"/>
  <c r="ET12" s="1"/>
  <c r="ES28"/>
  <c r="ET28" s="1"/>
  <c r="ES29"/>
  <c r="ET29" s="1"/>
  <c r="ES11"/>
  <c r="ET11" s="1"/>
  <c r="ES27"/>
  <c r="ET27" s="1"/>
  <c r="ES17"/>
  <c r="ET17" s="1"/>
  <c r="ES26"/>
  <c r="ET26" s="1"/>
  <c r="ES20"/>
  <c r="ET20" s="1"/>
  <c r="ES30"/>
  <c r="ET30" s="1"/>
  <c r="ES16"/>
  <c r="ET16" s="1"/>
  <c r="ES10"/>
  <c r="ET10" s="1"/>
  <c r="ES14"/>
  <c r="ET14" s="1"/>
  <c r="ES19"/>
  <c r="ET19" s="1"/>
  <c r="ES22"/>
  <c r="ET22" s="1"/>
  <c r="ES18"/>
  <c r="ET18" s="1"/>
  <c r="ES24"/>
  <c r="ET24" s="1"/>
  <c r="EQ31" l="1"/>
  <c r="EU16" s="1"/>
  <c r="EV16" s="1"/>
  <c r="EU24" l="1"/>
  <c r="EV24" s="1"/>
  <c r="EU21"/>
  <c r="EV21" s="1"/>
  <c r="EU26"/>
  <c r="EV26" s="1"/>
  <c r="EU29"/>
  <c r="EV29" s="1"/>
  <c r="EU23"/>
  <c r="EV23" s="1"/>
  <c r="EU20"/>
  <c r="EV20" s="1"/>
  <c r="EU11"/>
  <c r="EV11" s="1"/>
  <c r="EU17"/>
  <c r="EV17" s="1"/>
  <c r="EU27"/>
  <c r="EV27" s="1"/>
  <c r="EU28"/>
  <c r="EV28" s="1"/>
  <c r="EU15"/>
  <c r="EV15" s="1"/>
  <c r="EU9"/>
  <c r="EV9" s="1"/>
  <c r="EU13"/>
  <c r="EV13" s="1"/>
  <c r="EU10"/>
  <c r="EV10" s="1"/>
  <c r="EU19"/>
  <c r="EV19" s="1"/>
  <c r="EU25"/>
  <c r="EV25" s="1"/>
  <c r="EU14"/>
  <c r="EV14" s="1"/>
  <c r="EU30"/>
  <c r="EV30" s="1"/>
  <c r="EU12"/>
  <c r="EV12" s="1"/>
  <c r="EU22"/>
  <c r="EV22" s="1"/>
  <c r="EU18"/>
  <c r="EV18" s="1"/>
  <c r="EV31" l="1"/>
  <c r="EW22" s="1"/>
  <c r="EZ22" s="1"/>
  <c r="EW19" l="1"/>
  <c r="EZ19" s="1"/>
  <c r="EW30"/>
  <c r="EZ30" s="1"/>
  <c r="EW24"/>
  <c r="EZ24" s="1"/>
  <c r="EW14"/>
  <c r="EZ14" s="1"/>
  <c r="EW9"/>
  <c r="EZ9" s="1"/>
  <c r="EW12"/>
  <c r="EZ12" s="1"/>
  <c r="EW26"/>
  <c r="EZ26" s="1"/>
  <c r="EW17"/>
  <c r="EZ17" s="1"/>
  <c r="EW27"/>
  <c r="EZ27" s="1"/>
  <c r="EW13"/>
  <c r="EZ13" s="1"/>
  <c r="EW28"/>
  <c r="EZ28" s="1"/>
  <c r="EW11"/>
  <c r="EZ11" s="1"/>
  <c r="EW23"/>
  <c r="EZ23" s="1"/>
  <c r="EW18"/>
  <c r="EZ18" s="1"/>
  <c r="EW29"/>
  <c r="EZ29" s="1"/>
  <c r="EW16"/>
  <c r="EZ16" s="1"/>
  <c r="EW21"/>
  <c r="EZ21" s="1"/>
  <c r="EW25"/>
  <c r="EZ25" s="1"/>
  <c r="EW15"/>
  <c r="EZ15" s="1"/>
  <c r="EW20"/>
  <c r="EZ20" s="1"/>
  <c r="EW10"/>
  <c r="EZ10" s="1"/>
  <c r="EW31" l="1"/>
  <c r="EX31" s="1"/>
  <c r="EZ31" l="1"/>
  <c r="FA20" s="1"/>
  <c r="FB20" s="1"/>
  <c r="FA24" l="1"/>
  <c r="FB24" s="1"/>
  <c r="FA16"/>
  <c r="FB16" s="1"/>
  <c r="FA17"/>
  <c r="FB17" s="1"/>
  <c r="FA25"/>
  <c r="FB25" s="1"/>
  <c r="FA22"/>
  <c r="FB22" s="1"/>
  <c r="FA11"/>
  <c r="FB11" s="1"/>
  <c r="FA9"/>
  <c r="FB9" s="1"/>
  <c r="FA30"/>
  <c r="FB30" s="1"/>
  <c r="FA29"/>
  <c r="FB29" s="1"/>
  <c r="FA18"/>
  <c r="FB18" s="1"/>
  <c r="FA28"/>
  <c r="FB28" s="1"/>
  <c r="FA19"/>
  <c r="FB19" s="1"/>
  <c r="FA26"/>
  <c r="FB26" s="1"/>
  <c r="FA14"/>
  <c r="FB14" s="1"/>
  <c r="FA27"/>
  <c r="FB27" s="1"/>
  <c r="FA10"/>
  <c r="FB10" s="1"/>
  <c r="FA13"/>
  <c r="FB13" s="1"/>
  <c r="FA21"/>
  <c r="FB21" s="1"/>
  <c r="FA23"/>
  <c r="FB23" s="1"/>
  <c r="FA15"/>
  <c r="FB15" s="1"/>
  <c r="FA12"/>
  <c r="FB12" s="1"/>
  <c r="EY31"/>
  <c r="FC21" s="1"/>
  <c r="FD21" s="1"/>
  <c r="FC13" l="1"/>
  <c r="FD13" s="1"/>
  <c r="FC23"/>
  <c r="FD23" s="1"/>
  <c r="FC25"/>
  <c r="FD25" s="1"/>
  <c r="FC19"/>
  <c r="FD19" s="1"/>
  <c r="FC22"/>
  <c r="FD22" s="1"/>
  <c r="FC18"/>
  <c r="FD18" s="1"/>
  <c r="FC17"/>
  <c r="FD17" s="1"/>
  <c r="FC28"/>
  <c r="FD28" s="1"/>
  <c r="FC10"/>
  <c r="FD10" s="1"/>
  <c r="FC24"/>
  <c r="FD24" s="1"/>
  <c r="FC11"/>
  <c r="FD11" s="1"/>
  <c r="FC27"/>
  <c r="FD27" s="1"/>
  <c r="FC12"/>
  <c r="FD12" s="1"/>
  <c r="FC20"/>
  <c r="FD20" s="1"/>
  <c r="FC9"/>
  <c r="FD9" s="1"/>
  <c r="FC26"/>
  <c r="FD26" s="1"/>
  <c r="FC15"/>
  <c r="FD15" s="1"/>
  <c r="FC14"/>
  <c r="FD14" s="1"/>
  <c r="FC30"/>
  <c r="FD30" s="1"/>
  <c r="FC29"/>
  <c r="FD29" s="1"/>
  <c r="FC16"/>
  <c r="FD16" s="1"/>
  <c r="FD31" s="1"/>
  <c r="FE26" l="1"/>
  <c r="FH26" s="1"/>
  <c r="FE12"/>
  <c r="FH12" s="1"/>
  <c r="FE10"/>
  <c r="FH10" s="1"/>
  <c r="FE28"/>
  <c r="FH28" s="1"/>
  <c r="FE14"/>
  <c r="FH14" s="1"/>
  <c r="FE25"/>
  <c r="FH25" s="1"/>
  <c r="FE9"/>
  <c r="FE21"/>
  <c r="FH21" s="1"/>
  <c r="FE19"/>
  <c r="FH19" s="1"/>
  <c r="FE27"/>
  <c r="FH27" s="1"/>
  <c r="FE13"/>
  <c r="FH13" s="1"/>
  <c r="FE17"/>
  <c r="FH17" s="1"/>
  <c r="FE20"/>
  <c r="FH20" s="1"/>
  <c r="FE23"/>
  <c r="FH23" s="1"/>
  <c r="FE18"/>
  <c r="FH18" s="1"/>
  <c r="FE24"/>
  <c r="FH24" s="1"/>
  <c r="FE30"/>
  <c r="FH30" s="1"/>
  <c r="FE22"/>
  <c r="FH22" s="1"/>
  <c r="FE16"/>
  <c r="FH16" s="1"/>
  <c r="FE11"/>
  <c r="FH11" s="1"/>
  <c r="FE15"/>
  <c r="FH15" s="1"/>
  <c r="FE29"/>
  <c r="FH29" s="1"/>
  <c r="FE31" l="1"/>
  <c r="FH9"/>
  <c r="FF31" l="1"/>
  <c r="FH31"/>
  <c r="FI9" l="1"/>
  <c r="FJ9" s="1"/>
  <c r="FI11"/>
  <c r="FJ11" s="1"/>
  <c r="FI27"/>
  <c r="FJ27" s="1"/>
  <c r="FI20"/>
  <c r="FJ20" s="1"/>
  <c r="FI21"/>
  <c r="FJ21" s="1"/>
  <c r="FI25"/>
  <c r="FJ25" s="1"/>
  <c r="FI13"/>
  <c r="FJ13" s="1"/>
  <c r="FI28"/>
  <c r="FJ28" s="1"/>
  <c r="FI19"/>
  <c r="FJ19" s="1"/>
  <c r="FI14"/>
  <c r="FJ14" s="1"/>
  <c r="FI29"/>
  <c r="FJ29" s="1"/>
  <c r="FI17"/>
  <c r="FJ17" s="1"/>
  <c r="FI23"/>
  <c r="FJ23" s="1"/>
  <c r="FI15"/>
  <c r="FJ15" s="1"/>
  <c r="FI18"/>
  <c r="FJ18" s="1"/>
  <c r="FI12"/>
  <c r="FJ12" s="1"/>
  <c r="FI10"/>
  <c r="FJ10" s="1"/>
  <c r="FI22"/>
  <c r="FJ22" s="1"/>
  <c r="FI26"/>
  <c r="FJ26" s="1"/>
  <c r="FI24"/>
  <c r="FJ24" s="1"/>
  <c r="FI30"/>
  <c r="FJ30" s="1"/>
  <c r="FI16"/>
  <c r="FJ16" s="1"/>
  <c r="FG31" l="1"/>
  <c r="FK12" l="1"/>
  <c r="FL12" s="1"/>
  <c r="FK18"/>
  <c r="FL18" s="1"/>
  <c r="FK23"/>
  <c r="FL23" s="1"/>
  <c r="FK13"/>
  <c r="FL13" s="1"/>
  <c r="FK30"/>
  <c r="FL30" s="1"/>
  <c r="FK28"/>
  <c r="FL28" s="1"/>
  <c r="FK20"/>
  <c r="FL20" s="1"/>
  <c r="FK17"/>
  <c r="FL17" s="1"/>
  <c r="FK15"/>
  <c r="FL15" s="1"/>
  <c r="FK29"/>
  <c r="FL29" s="1"/>
  <c r="FK10"/>
  <c r="FL10" s="1"/>
  <c r="FK24"/>
  <c r="FL24" s="1"/>
  <c r="FK19"/>
  <c r="FL19" s="1"/>
  <c r="FK25"/>
  <c r="FL25" s="1"/>
  <c r="FK26"/>
  <c r="FL26" s="1"/>
  <c r="FK9"/>
  <c r="FL9" s="1"/>
  <c r="FK14"/>
  <c r="FL14" s="1"/>
  <c r="FK22"/>
  <c r="FL22" s="1"/>
  <c r="FK16"/>
  <c r="FL16" s="1"/>
  <c r="FK11"/>
  <c r="FL11" s="1"/>
  <c r="FK27"/>
  <c r="FL27" s="1"/>
  <c r="FK21"/>
  <c r="FL21" s="1"/>
  <c r="FL31" l="1"/>
  <c r="FM13" l="1"/>
  <c r="FP13" s="1"/>
  <c r="FM16"/>
  <c r="FP16" s="1"/>
  <c r="FM18"/>
  <c r="FP18" s="1"/>
  <c r="FM10"/>
  <c r="FP10" s="1"/>
  <c r="FM14"/>
  <c r="FP14" s="1"/>
  <c r="FM11"/>
  <c r="FP11" s="1"/>
  <c r="FM30"/>
  <c r="FP30" s="1"/>
  <c r="FM24"/>
  <c r="FP24" s="1"/>
  <c r="FM22"/>
  <c r="FP22" s="1"/>
  <c r="FM27"/>
  <c r="FP27" s="1"/>
  <c r="FM15"/>
  <c r="FP15" s="1"/>
  <c r="FM29"/>
  <c r="FP29" s="1"/>
  <c r="FM19"/>
  <c r="FP19" s="1"/>
  <c r="FM26"/>
  <c r="FP26" s="1"/>
  <c r="FM25"/>
  <c r="FP25" s="1"/>
  <c r="FM21"/>
  <c r="FP21" s="1"/>
  <c r="FM17"/>
  <c r="FP17" s="1"/>
  <c r="FM28"/>
  <c r="FP28" s="1"/>
  <c r="FM12"/>
  <c r="FP12" s="1"/>
  <c r="FM23"/>
  <c r="FP23" s="1"/>
  <c r="FM9"/>
  <c r="FM20"/>
  <c r="FP20" s="1"/>
  <c r="FP9" l="1"/>
  <c r="FM31"/>
  <c r="FN31" l="1"/>
  <c r="FP31"/>
  <c r="FQ9" s="1"/>
  <c r="FR9" s="1"/>
  <c r="FQ23" l="1"/>
  <c r="FR23" s="1"/>
  <c r="FQ11"/>
  <c r="FR11" s="1"/>
  <c r="FQ28"/>
  <c r="FR28" s="1"/>
  <c r="FQ13"/>
  <c r="FR13" s="1"/>
  <c r="FQ16"/>
  <c r="FR16" s="1"/>
  <c r="FQ15"/>
  <c r="FR15" s="1"/>
  <c r="FQ20"/>
  <c r="FR20" s="1"/>
  <c r="FQ27"/>
  <c r="FR27" s="1"/>
  <c r="FQ17"/>
  <c r="FR17" s="1"/>
  <c r="FQ12"/>
  <c r="FR12" s="1"/>
  <c r="FQ22"/>
  <c r="FR22" s="1"/>
  <c r="FQ30"/>
  <c r="FR30" s="1"/>
  <c r="FQ21"/>
  <c r="FR21" s="1"/>
  <c r="FQ26"/>
  <c r="FR26" s="1"/>
  <c r="FQ10"/>
  <c r="FR10" s="1"/>
  <c r="FQ29"/>
  <c r="FR29" s="1"/>
  <c r="FQ24"/>
  <c r="FR24" s="1"/>
  <c r="FQ18"/>
  <c r="FR18" s="1"/>
  <c r="FQ14"/>
  <c r="FR14" s="1"/>
  <c r="FQ19"/>
  <c r="FR19" s="1"/>
  <c r="FQ25"/>
  <c r="FR25" s="1"/>
  <c r="FO31" l="1"/>
  <c r="FS18" s="1"/>
  <c r="FT18" s="1"/>
  <c r="FS17" l="1"/>
  <c r="FT17" s="1"/>
  <c r="FS29"/>
  <c r="FT29" s="1"/>
  <c r="FS28"/>
  <c r="FT28" s="1"/>
  <c r="FS23"/>
  <c r="FT23" s="1"/>
  <c r="FS20"/>
  <c r="FT20" s="1"/>
  <c r="FS9"/>
  <c r="FT9" s="1"/>
  <c r="FS14"/>
  <c r="FT14" s="1"/>
  <c r="FS15"/>
  <c r="FT15" s="1"/>
  <c r="FS13"/>
  <c r="FT13" s="1"/>
  <c r="FS30"/>
  <c r="FT30" s="1"/>
  <c r="FS11"/>
  <c r="FT11" s="1"/>
  <c r="FS27"/>
  <c r="FT27" s="1"/>
  <c r="FS25"/>
  <c r="FT25" s="1"/>
  <c r="FS21"/>
  <c r="FT21" s="1"/>
  <c r="FS24"/>
  <c r="FT24" s="1"/>
  <c r="FS10"/>
  <c r="FT10" s="1"/>
  <c r="FS19"/>
  <c r="FT19" s="1"/>
  <c r="FS26"/>
  <c r="FT26" s="1"/>
  <c r="FS16"/>
  <c r="FT16" s="1"/>
  <c r="FS12"/>
  <c r="FT12" s="1"/>
  <c r="FS22"/>
  <c r="FT22" s="1"/>
  <c r="FT31" l="1"/>
  <c r="FU22" l="1"/>
  <c r="FX22" s="1"/>
  <c r="FU21"/>
  <c r="FX21" s="1"/>
  <c r="FU25"/>
  <c r="FX25" s="1"/>
  <c r="FU15"/>
  <c r="FX15" s="1"/>
  <c r="FU20"/>
  <c r="FX20" s="1"/>
  <c r="FU13"/>
  <c r="FX13" s="1"/>
  <c r="FU26"/>
  <c r="FX26" s="1"/>
  <c r="FU16"/>
  <c r="FX16" s="1"/>
  <c r="FU18"/>
  <c r="FX18" s="1"/>
  <c r="FU28"/>
  <c r="FX28" s="1"/>
  <c r="FU19"/>
  <c r="FX19" s="1"/>
  <c r="FU17"/>
  <c r="FX17" s="1"/>
  <c r="FU11"/>
  <c r="FX11" s="1"/>
  <c r="FU27"/>
  <c r="FX27" s="1"/>
  <c r="FU12"/>
  <c r="FX12" s="1"/>
  <c r="FU9"/>
  <c r="FU10"/>
  <c r="FX10" s="1"/>
  <c r="FU29"/>
  <c r="FX29" s="1"/>
  <c r="FU30"/>
  <c r="FX30" s="1"/>
  <c r="FU24"/>
  <c r="FX24" s="1"/>
  <c r="FU14"/>
  <c r="FX14" s="1"/>
  <c r="FU23"/>
  <c r="FX23" s="1"/>
  <c r="FX9" l="1"/>
  <c r="FU31"/>
  <c r="FX31" l="1"/>
  <c r="FY9" s="1"/>
  <c r="FZ9" s="1"/>
  <c r="FV31"/>
  <c r="FY21" l="1"/>
  <c r="FZ21" s="1"/>
  <c r="FY12"/>
  <c r="FZ12" s="1"/>
  <c r="FY26"/>
  <c r="FZ26" s="1"/>
  <c r="FY17"/>
  <c r="FZ17" s="1"/>
  <c r="FY15"/>
  <c r="FZ15" s="1"/>
  <c r="FY13"/>
  <c r="FZ13" s="1"/>
  <c r="FY19"/>
  <c r="FZ19" s="1"/>
  <c r="FY10"/>
  <c r="FZ10" s="1"/>
  <c r="FY20"/>
  <c r="FZ20" s="1"/>
  <c r="FY28"/>
  <c r="FZ28" s="1"/>
  <c r="FY24"/>
  <c r="FZ24" s="1"/>
  <c r="FY18"/>
  <c r="FZ18" s="1"/>
  <c r="FY27"/>
  <c r="FZ27" s="1"/>
  <c r="FY25"/>
  <c r="FZ25" s="1"/>
  <c r="FY22"/>
  <c r="FZ22" s="1"/>
  <c r="FY16"/>
  <c r="FZ16" s="1"/>
  <c r="FY11"/>
  <c r="FZ11" s="1"/>
  <c r="FY14"/>
  <c r="FZ14" s="1"/>
  <c r="FY30"/>
  <c r="FZ30" s="1"/>
  <c r="FY29"/>
  <c r="FZ29" s="1"/>
  <c r="FY23"/>
  <c r="FZ23" s="1"/>
  <c r="FW31" l="1"/>
  <c r="GA25" s="1"/>
  <c r="GB25" s="1"/>
  <c r="GA24" l="1"/>
  <c r="GB24" s="1"/>
  <c r="GA15"/>
  <c r="GB15" s="1"/>
  <c r="GA17"/>
  <c r="GB17" s="1"/>
  <c r="GA12"/>
  <c r="GB12" s="1"/>
  <c r="GA9"/>
  <c r="GB9" s="1"/>
  <c r="GA19"/>
  <c r="GB19" s="1"/>
  <c r="GA22"/>
  <c r="GB22" s="1"/>
  <c r="GA21"/>
  <c r="GB21" s="1"/>
  <c r="GA27"/>
  <c r="GB27" s="1"/>
  <c r="GA18"/>
  <c r="GB18" s="1"/>
  <c r="GA28"/>
  <c r="GB28" s="1"/>
  <c r="GA11"/>
  <c r="GB11" s="1"/>
  <c r="GA14"/>
  <c r="GB14" s="1"/>
  <c r="GA30"/>
  <c r="GB30" s="1"/>
  <c r="GA13"/>
  <c r="GB13" s="1"/>
  <c r="GA23"/>
  <c r="GB23" s="1"/>
  <c r="GA20"/>
  <c r="GB20" s="1"/>
  <c r="GA16"/>
  <c r="GB16" s="1"/>
  <c r="GA10"/>
  <c r="GB10" s="1"/>
  <c r="GA29"/>
  <c r="GB29" s="1"/>
  <c r="GA26"/>
  <c r="GB26" s="1"/>
  <c r="GB31" l="1"/>
  <c r="GC10" l="1"/>
  <c r="GF10" s="1"/>
  <c r="GC27"/>
  <c r="GF27" s="1"/>
  <c r="GC30"/>
  <c r="GF30" s="1"/>
  <c r="GC29"/>
  <c r="GF29" s="1"/>
  <c r="GC18"/>
  <c r="GF18" s="1"/>
  <c r="GC26"/>
  <c r="GF26" s="1"/>
  <c r="GC22"/>
  <c r="GF22" s="1"/>
  <c r="GC14"/>
  <c r="GF14" s="1"/>
  <c r="GC9"/>
  <c r="GC21"/>
  <c r="GF21" s="1"/>
  <c r="GC13"/>
  <c r="GF13" s="1"/>
  <c r="GC20"/>
  <c r="GF20" s="1"/>
  <c r="GC25"/>
  <c r="GF25" s="1"/>
  <c r="GC23"/>
  <c r="GF23" s="1"/>
  <c r="GC24"/>
  <c r="GF24" s="1"/>
  <c r="GC15"/>
  <c r="GF15" s="1"/>
  <c r="GC11"/>
  <c r="GF11" s="1"/>
  <c r="GC28"/>
  <c r="GF28" s="1"/>
  <c r="GC12"/>
  <c r="GF12" s="1"/>
  <c r="GC19"/>
  <c r="GF19" s="1"/>
  <c r="GC17"/>
  <c r="GF17" s="1"/>
  <c r="GC16"/>
  <c r="GF16" s="1"/>
  <c r="GF9" l="1"/>
  <c r="GC31"/>
  <c r="GD31" l="1"/>
  <c r="GF31"/>
  <c r="GG9" l="1"/>
  <c r="GH9" s="1"/>
  <c r="GE31" s="1"/>
  <c r="GG12"/>
  <c r="GH12" s="1"/>
  <c r="GG11"/>
  <c r="GH11" s="1"/>
  <c r="GG22"/>
  <c r="GH22" s="1"/>
  <c r="GG27"/>
  <c r="GH27" s="1"/>
  <c r="GG20"/>
  <c r="GH20" s="1"/>
  <c r="GG15"/>
  <c r="GH15" s="1"/>
  <c r="GG13"/>
  <c r="GH13" s="1"/>
  <c r="GG10"/>
  <c r="GH10" s="1"/>
  <c r="GG26"/>
  <c r="GH26" s="1"/>
  <c r="GG25"/>
  <c r="GH25" s="1"/>
  <c r="GG21"/>
  <c r="GH21" s="1"/>
  <c r="GG28"/>
  <c r="GH28" s="1"/>
  <c r="GG23"/>
  <c r="GH23" s="1"/>
  <c r="GG29"/>
  <c r="GH29" s="1"/>
  <c r="GG19"/>
  <c r="GH19" s="1"/>
  <c r="GG24"/>
  <c r="GH24" s="1"/>
  <c r="GG17"/>
  <c r="GH17" s="1"/>
  <c r="GG30"/>
  <c r="GH30" s="1"/>
  <c r="GG16"/>
  <c r="GH16" s="1"/>
  <c r="GG18"/>
  <c r="GH18" s="1"/>
  <c r="GG14"/>
  <c r="GH14" s="1"/>
  <c r="GI17" l="1"/>
  <c r="GJ17" s="1"/>
  <c r="GI10"/>
  <c r="GJ10" s="1"/>
  <c r="GI27"/>
  <c r="GJ27" s="1"/>
  <c r="GI15"/>
  <c r="GJ15" s="1"/>
  <c r="GI9"/>
  <c r="GJ9" s="1"/>
  <c r="GI30"/>
  <c r="GJ30" s="1"/>
  <c r="GI26"/>
  <c r="GJ26" s="1"/>
  <c r="GI28"/>
  <c r="GJ28" s="1"/>
  <c r="GI18"/>
  <c r="GJ18" s="1"/>
  <c r="GI21"/>
  <c r="GJ21" s="1"/>
  <c r="GI25"/>
  <c r="GJ25" s="1"/>
  <c r="GI16"/>
  <c r="GJ16" s="1"/>
  <c r="GI23"/>
  <c r="GJ23" s="1"/>
  <c r="GI24"/>
  <c r="GJ24" s="1"/>
  <c r="GI29"/>
  <c r="GJ29" s="1"/>
  <c r="GI11"/>
  <c r="GJ11" s="1"/>
  <c r="GI13"/>
  <c r="GJ13" s="1"/>
  <c r="GI12"/>
  <c r="GJ12" s="1"/>
  <c r="GI14"/>
  <c r="GJ14" s="1"/>
  <c r="GI20"/>
  <c r="GJ20" s="1"/>
  <c r="GI22"/>
  <c r="GJ22" s="1"/>
  <c r="GI19"/>
  <c r="GJ19" s="1"/>
  <c r="GJ31" l="1"/>
  <c r="GK16" l="1"/>
  <c r="GN16" s="1"/>
  <c r="GK30"/>
  <c r="GN30" s="1"/>
  <c r="GK12"/>
  <c r="GN12" s="1"/>
  <c r="GK11"/>
  <c r="GN11" s="1"/>
  <c r="GK20"/>
  <c r="GN20" s="1"/>
  <c r="GK9"/>
  <c r="GK21"/>
  <c r="GN21" s="1"/>
  <c r="GK15"/>
  <c r="GN15" s="1"/>
  <c r="GK23"/>
  <c r="GN23" s="1"/>
  <c r="GK17"/>
  <c r="GN17" s="1"/>
  <c r="GK22"/>
  <c r="GN22" s="1"/>
  <c r="GK26"/>
  <c r="GN26" s="1"/>
  <c r="GK18"/>
  <c r="GN18" s="1"/>
  <c r="GK10"/>
  <c r="GN10" s="1"/>
  <c r="GK19"/>
  <c r="GN19" s="1"/>
  <c r="GK14"/>
  <c r="GN14" s="1"/>
  <c r="GK27"/>
  <c r="GN27" s="1"/>
  <c r="GK25"/>
  <c r="GN25" s="1"/>
  <c r="GK29"/>
  <c r="GN29" s="1"/>
  <c r="GK28"/>
  <c r="GN28" s="1"/>
  <c r="GK13"/>
  <c r="GN13" s="1"/>
  <c r="GK24"/>
  <c r="GN24" s="1"/>
  <c r="GK31" l="1"/>
  <c r="GN9"/>
  <c r="GL31" l="1"/>
  <c r="GN31"/>
  <c r="GO9" l="1"/>
  <c r="GP9" s="1"/>
  <c r="GO27"/>
  <c r="GP27" s="1"/>
  <c r="GO25"/>
  <c r="GP25" s="1"/>
  <c r="GO23"/>
  <c r="GP23" s="1"/>
  <c r="GO21"/>
  <c r="GP21" s="1"/>
  <c r="GO18"/>
  <c r="GP18" s="1"/>
  <c r="GO10"/>
  <c r="GP10" s="1"/>
  <c r="GO11"/>
  <c r="GP11" s="1"/>
  <c r="GO13"/>
  <c r="GP13" s="1"/>
  <c r="GO15"/>
  <c r="GP15" s="1"/>
  <c r="GO26"/>
  <c r="GP26" s="1"/>
  <c r="GO12"/>
  <c r="GP12" s="1"/>
  <c r="GO24"/>
  <c r="GP24" s="1"/>
  <c r="GO16"/>
  <c r="GP16" s="1"/>
  <c r="GO17"/>
  <c r="GP17" s="1"/>
  <c r="GO28"/>
  <c r="GP28" s="1"/>
  <c r="GO14"/>
  <c r="GP14" s="1"/>
  <c r="GO22"/>
  <c r="GP22" s="1"/>
  <c r="GO20"/>
  <c r="GP20" s="1"/>
  <c r="GO29"/>
  <c r="GP29" s="1"/>
  <c r="GO19"/>
  <c r="GP19" s="1"/>
  <c r="GO30"/>
  <c r="GP30" s="1"/>
  <c r="GM31" l="1"/>
  <c r="GQ13" l="1"/>
  <c r="GR13" s="1"/>
  <c r="GQ19"/>
  <c r="GR19" s="1"/>
  <c r="GQ14"/>
  <c r="GR14" s="1"/>
  <c r="GQ27"/>
  <c r="GR27" s="1"/>
  <c r="GQ16"/>
  <c r="GR16" s="1"/>
  <c r="GQ12"/>
  <c r="GR12" s="1"/>
  <c r="GQ22"/>
  <c r="GR22" s="1"/>
  <c r="GQ11"/>
  <c r="GR11" s="1"/>
  <c r="GQ17"/>
  <c r="GR17" s="1"/>
  <c r="GQ18"/>
  <c r="GR18" s="1"/>
  <c r="GQ28"/>
  <c r="GR28" s="1"/>
  <c r="GQ10"/>
  <c r="GR10" s="1"/>
  <c r="GQ29"/>
  <c r="GR29" s="1"/>
  <c r="GQ23"/>
  <c r="GR23" s="1"/>
  <c r="GQ30"/>
  <c r="GR30" s="1"/>
  <c r="GQ26"/>
  <c r="GR26" s="1"/>
  <c r="GQ21"/>
  <c r="GR21" s="1"/>
  <c r="GQ25"/>
  <c r="GR25" s="1"/>
  <c r="GQ24"/>
  <c r="GR24" s="1"/>
  <c r="GQ20"/>
  <c r="GR20" s="1"/>
  <c r="GQ9"/>
  <c r="GR9" s="1"/>
  <c r="GQ15"/>
  <c r="GR15" s="1"/>
  <c r="GR31" l="1"/>
  <c r="GS17" s="1"/>
  <c r="GV17" s="1"/>
  <c r="GS22" l="1"/>
  <c r="GV22" s="1"/>
  <c r="GS26"/>
  <c r="GV26" s="1"/>
  <c r="GS24"/>
  <c r="GV24" s="1"/>
  <c r="GS13"/>
  <c r="GV13" s="1"/>
  <c r="GS20"/>
  <c r="GV20" s="1"/>
  <c r="GS27"/>
  <c r="GV27" s="1"/>
  <c r="GS10"/>
  <c r="GV10" s="1"/>
  <c r="GS19"/>
  <c r="GV19" s="1"/>
  <c r="GS11"/>
  <c r="GV11" s="1"/>
  <c r="GS15"/>
  <c r="GV15" s="1"/>
  <c r="GS16"/>
  <c r="GV16" s="1"/>
  <c r="GS25"/>
  <c r="GV25" s="1"/>
  <c r="GS12"/>
  <c r="GV12" s="1"/>
  <c r="GS18"/>
  <c r="GV18" s="1"/>
  <c r="GS29"/>
  <c r="GV29" s="1"/>
  <c r="GS14"/>
  <c r="GV14" s="1"/>
  <c r="GS23"/>
  <c r="GV23" s="1"/>
  <c r="GS21"/>
  <c r="GV21" s="1"/>
  <c r="GS30"/>
  <c r="GV30" s="1"/>
  <c r="GS9"/>
  <c r="GV9" s="1"/>
  <c r="GS28"/>
  <c r="GV28" s="1"/>
  <c r="GS31" l="1"/>
  <c r="GV31" l="1"/>
  <c r="GT31"/>
  <c r="GW22" l="1"/>
  <c r="GX22" s="1"/>
  <c r="GW28"/>
  <c r="GX28" s="1"/>
  <c r="GW17"/>
  <c r="GX17" s="1"/>
  <c r="GW9"/>
  <c r="GX9" s="1"/>
  <c r="GW25"/>
  <c r="GX25" s="1"/>
  <c r="GW12"/>
  <c r="GX12" s="1"/>
  <c r="GW30"/>
  <c r="GX30" s="1"/>
  <c r="GW26"/>
  <c r="GX26" s="1"/>
  <c r="GW15"/>
  <c r="GX15" s="1"/>
  <c r="GW18"/>
  <c r="GX18" s="1"/>
  <c r="GW29"/>
  <c r="GX29" s="1"/>
  <c r="GW23"/>
  <c r="GX23" s="1"/>
  <c r="GW20"/>
  <c r="GX20" s="1"/>
  <c r="GW13"/>
  <c r="GX13" s="1"/>
  <c r="GW24"/>
  <c r="GX24" s="1"/>
  <c r="GW11"/>
  <c r="GX11" s="1"/>
  <c r="GW10"/>
  <c r="GX10" s="1"/>
  <c r="GW21"/>
  <c r="GX21" s="1"/>
  <c r="GW16"/>
  <c r="GX16" s="1"/>
  <c r="GW14"/>
  <c r="GX14" s="1"/>
  <c r="GW19"/>
  <c r="GX19" s="1"/>
  <c r="GW27"/>
  <c r="GX27" s="1"/>
  <c r="GU31" l="1"/>
  <c r="GY12" l="1"/>
  <c r="GZ12" s="1"/>
  <c r="GY11"/>
  <c r="GZ11" s="1"/>
  <c r="GY21"/>
  <c r="GZ21" s="1"/>
  <c r="GY20"/>
  <c r="GZ20" s="1"/>
  <c r="GY17"/>
  <c r="GZ17" s="1"/>
  <c r="GY10"/>
  <c r="GZ10" s="1"/>
  <c r="GY18"/>
  <c r="GZ18" s="1"/>
  <c r="GY19"/>
  <c r="GZ19" s="1"/>
  <c r="GY9"/>
  <c r="GZ9" s="1"/>
  <c r="GY25"/>
  <c r="GZ25" s="1"/>
  <c r="GY22"/>
  <c r="GZ22" s="1"/>
  <c r="GY26"/>
  <c r="GZ26" s="1"/>
  <c r="GY16"/>
  <c r="GZ16" s="1"/>
  <c r="GY24"/>
  <c r="GZ24" s="1"/>
  <c r="GY13"/>
  <c r="GZ13" s="1"/>
  <c r="GY28"/>
  <c r="GZ28" s="1"/>
  <c r="GY23"/>
  <c r="GZ23" s="1"/>
  <c r="GY27"/>
  <c r="GZ27" s="1"/>
  <c r="GY29"/>
  <c r="GZ29" s="1"/>
  <c r="GY14"/>
  <c r="GZ14" s="1"/>
  <c r="GY30"/>
  <c r="GZ30" s="1"/>
  <c r="GY15"/>
  <c r="GZ15" s="1"/>
  <c r="GZ31" l="1"/>
  <c r="HA12" s="1"/>
  <c r="HD12" s="1"/>
  <c r="HA10" l="1"/>
  <c r="HD10" s="1"/>
  <c r="HA26"/>
  <c r="HD26" s="1"/>
  <c r="HA21"/>
  <c r="HD21" s="1"/>
  <c r="HA13"/>
  <c r="HD13" s="1"/>
  <c r="HA24"/>
  <c r="HD24" s="1"/>
  <c r="HA30"/>
  <c r="HD30" s="1"/>
  <c r="HA19"/>
  <c r="HD19" s="1"/>
  <c r="HA29"/>
  <c r="HD29" s="1"/>
  <c r="HA28"/>
  <c r="HD28" s="1"/>
  <c r="HA27"/>
  <c r="HD27" s="1"/>
  <c r="HA20"/>
  <c r="HD20" s="1"/>
  <c r="HA16"/>
  <c r="HD16" s="1"/>
  <c r="HA23"/>
  <c r="HD23" s="1"/>
  <c r="HA9"/>
  <c r="HA22"/>
  <c r="HD22" s="1"/>
  <c r="HA18"/>
  <c r="HD18" s="1"/>
  <c r="HA17"/>
  <c r="HD17" s="1"/>
  <c r="HA11"/>
  <c r="HD11" s="1"/>
  <c r="HA25"/>
  <c r="HD25" s="1"/>
  <c r="HA14"/>
  <c r="HD14" s="1"/>
  <c r="HA15"/>
  <c r="HD15" s="1"/>
  <c r="HD9"/>
  <c r="HA31" l="1"/>
  <c r="HD31" s="1"/>
  <c r="HE9" s="1"/>
  <c r="HF9" s="1"/>
  <c r="HB31" l="1"/>
  <c r="HE20"/>
  <c r="HF20" s="1"/>
  <c r="HE13"/>
  <c r="HF13" s="1"/>
  <c r="HE26"/>
  <c r="HF26" s="1"/>
  <c r="HE25"/>
  <c r="HF25" s="1"/>
  <c r="HE27"/>
  <c r="HF27" s="1"/>
  <c r="HE17"/>
  <c r="HF17" s="1"/>
  <c r="HE12"/>
  <c r="HF12" s="1"/>
  <c r="HE24"/>
  <c r="HF24" s="1"/>
  <c r="HE11"/>
  <c r="HF11" s="1"/>
  <c r="HC31" s="1"/>
  <c r="HE29"/>
  <c r="HF29" s="1"/>
  <c r="HE23"/>
  <c r="HF23" s="1"/>
  <c r="HE18"/>
  <c r="HF18" s="1"/>
  <c r="HE21"/>
  <c r="HF21" s="1"/>
  <c r="HE19"/>
  <c r="HF19" s="1"/>
  <c r="HE10"/>
  <c r="HF10" s="1"/>
  <c r="HE22"/>
  <c r="HF22" s="1"/>
  <c r="HE14"/>
  <c r="HF14" s="1"/>
  <c r="HE15"/>
  <c r="HF15" s="1"/>
  <c r="HE16"/>
  <c r="HF16" s="1"/>
  <c r="HE28"/>
  <c r="HF28" s="1"/>
  <c r="HE30"/>
  <c r="HF30" s="1"/>
  <c r="HG29" l="1"/>
  <c r="HH29" s="1"/>
  <c r="HG16"/>
  <c r="HH16" s="1"/>
  <c r="HG25"/>
  <c r="HH25" s="1"/>
  <c r="HG20"/>
  <c r="HH20" s="1"/>
  <c r="HG21"/>
  <c r="HH21" s="1"/>
  <c r="HG13"/>
  <c r="HH13" s="1"/>
  <c r="HG28"/>
  <c r="HH28" s="1"/>
  <c r="HG26"/>
  <c r="HH26" s="1"/>
  <c r="HG27"/>
  <c r="HH27" s="1"/>
  <c r="HG17"/>
  <c r="HH17" s="1"/>
  <c r="HG15"/>
  <c r="HH15" s="1"/>
  <c r="HG19"/>
  <c r="HH19" s="1"/>
  <c r="HG23"/>
  <c r="HH23" s="1"/>
  <c r="HG10"/>
  <c r="HH10" s="1"/>
  <c r="HG9"/>
  <c r="HH9" s="1"/>
  <c r="HG12"/>
  <c r="HH12" s="1"/>
  <c r="HG18"/>
  <c r="HH18" s="1"/>
  <c r="HG30"/>
  <c r="HH30" s="1"/>
  <c r="HG24"/>
  <c r="HH24" s="1"/>
  <c r="HG14"/>
  <c r="HH14" s="1"/>
  <c r="HG22"/>
  <c r="HH22" s="1"/>
  <c r="HG11"/>
  <c r="HH11" s="1"/>
  <c r="HH31" l="1"/>
  <c r="HI27" l="1"/>
  <c r="HL27" s="1"/>
  <c r="HI19"/>
  <c r="HL19" s="1"/>
  <c r="HI26"/>
  <c r="HL26" s="1"/>
  <c r="HI25"/>
  <c r="HL25" s="1"/>
  <c r="HI20"/>
  <c r="HL20" s="1"/>
  <c r="HI29"/>
  <c r="HL29" s="1"/>
  <c r="HI18"/>
  <c r="HL18" s="1"/>
  <c r="HI9"/>
  <c r="HI14"/>
  <c r="HL14" s="1"/>
  <c r="HI13"/>
  <c r="HL13" s="1"/>
  <c r="HI22"/>
  <c r="HL22" s="1"/>
  <c r="HI16"/>
  <c r="HL16" s="1"/>
  <c r="HI28"/>
  <c r="HL28" s="1"/>
  <c r="HI11"/>
  <c r="HL11" s="1"/>
  <c r="HI10"/>
  <c r="HL10" s="1"/>
  <c r="HI21"/>
  <c r="HL21" s="1"/>
  <c r="HI17"/>
  <c r="HL17" s="1"/>
  <c r="HI12"/>
  <c r="HL12" s="1"/>
  <c r="HI24"/>
  <c r="HL24" s="1"/>
  <c r="HI15"/>
  <c r="HL15" s="1"/>
  <c r="HI23"/>
  <c r="HL23" s="1"/>
  <c r="HI30"/>
  <c r="HL30" s="1"/>
  <c r="HL9" l="1"/>
  <c r="HI31"/>
  <c r="HJ31" l="1"/>
  <c r="HL31"/>
  <c r="HM10" l="1"/>
  <c r="HN10" s="1"/>
  <c r="HM27"/>
  <c r="HN27" s="1"/>
  <c r="HM15"/>
  <c r="HN15" s="1"/>
  <c r="HM19"/>
  <c r="HN19" s="1"/>
  <c r="HM28"/>
  <c r="HN28" s="1"/>
  <c r="HM20"/>
  <c r="HN20" s="1"/>
  <c r="HM14"/>
  <c r="HN14" s="1"/>
  <c r="HM21"/>
  <c r="HN21" s="1"/>
  <c r="HM26"/>
  <c r="HN26" s="1"/>
  <c r="HM16"/>
  <c r="HN16" s="1"/>
  <c r="HM22"/>
  <c r="HN22" s="1"/>
  <c r="HM18"/>
  <c r="HN18" s="1"/>
  <c r="HM25"/>
  <c r="HN25" s="1"/>
  <c r="HM13"/>
  <c r="HN13" s="1"/>
  <c r="HM29"/>
  <c r="HN29" s="1"/>
  <c r="HM12"/>
  <c r="HN12" s="1"/>
  <c r="HM24"/>
  <c r="HN24" s="1"/>
  <c r="HM17"/>
  <c r="HN17" s="1"/>
  <c r="HM23"/>
  <c r="HN23" s="1"/>
  <c r="HM11"/>
  <c r="HN11" s="1"/>
  <c r="HM30"/>
  <c r="HN30" s="1"/>
  <c r="HM9"/>
  <c r="HN9" s="1"/>
  <c r="HK31" s="1"/>
  <c r="HO12" l="1"/>
  <c r="HP12" s="1"/>
  <c r="HO15"/>
  <c r="HP15" s="1"/>
  <c r="HO22"/>
  <c r="HP22" s="1"/>
  <c r="HO24"/>
  <c r="HP24" s="1"/>
  <c r="HO16"/>
  <c r="HP16" s="1"/>
  <c r="HO9"/>
  <c r="HP9" s="1"/>
  <c r="HO18"/>
  <c r="HP18" s="1"/>
  <c r="HO19"/>
  <c r="HP19" s="1"/>
  <c r="HO28"/>
  <c r="HP28" s="1"/>
  <c r="HO17"/>
  <c r="HP17" s="1"/>
  <c r="HO23"/>
  <c r="HP23" s="1"/>
  <c r="HO14"/>
  <c r="HP14" s="1"/>
  <c r="HO21"/>
  <c r="HP21" s="1"/>
  <c r="HO25"/>
  <c r="HP25" s="1"/>
  <c r="HO29"/>
  <c r="HP29" s="1"/>
  <c r="HO30"/>
  <c r="HP30" s="1"/>
  <c r="HO13"/>
  <c r="HP13" s="1"/>
  <c r="HO11"/>
  <c r="HP11" s="1"/>
  <c r="HO27"/>
  <c r="HP27" s="1"/>
  <c r="HO26"/>
  <c r="HP26" s="1"/>
  <c r="HO10"/>
  <c r="HP10" s="1"/>
  <c r="HO20"/>
  <c r="HP20" s="1"/>
  <c r="HP31" l="1"/>
  <c r="HQ21" l="1"/>
  <c r="HT21" s="1"/>
  <c r="HQ19"/>
  <c r="HT19" s="1"/>
  <c r="HQ20"/>
  <c r="HT20" s="1"/>
  <c r="HQ30"/>
  <c r="HT30" s="1"/>
  <c r="HQ15"/>
  <c r="HT15" s="1"/>
  <c r="HQ28"/>
  <c r="HT28" s="1"/>
  <c r="HQ9"/>
  <c r="HQ29"/>
  <c r="HT29" s="1"/>
  <c r="HQ22"/>
  <c r="HT22" s="1"/>
  <c r="HQ26"/>
  <c r="HT26" s="1"/>
  <c r="HQ23"/>
  <c r="HT23" s="1"/>
  <c r="HQ16"/>
  <c r="HT16" s="1"/>
  <c r="HQ18"/>
  <c r="HT18" s="1"/>
  <c r="HQ25"/>
  <c r="HT25" s="1"/>
  <c r="HQ17"/>
  <c r="HT17" s="1"/>
  <c r="HQ12"/>
  <c r="HT12" s="1"/>
  <c r="HQ24"/>
  <c r="HT24" s="1"/>
  <c r="HQ27"/>
  <c r="HT27" s="1"/>
  <c r="HQ13"/>
  <c r="HT13" s="1"/>
  <c r="HQ10"/>
  <c r="HT10" s="1"/>
  <c r="HQ11"/>
  <c r="HT11" s="1"/>
  <c r="HQ14"/>
  <c r="HT14" s="1"/>
  <c r="HT9" l="1"/>
  <c r="HQ31"/>
  <c r="HR31" l="1"/>
  <c r="HT31"/>
  <c r="HU16" l="1"/>
  <c r="HV16" s="1"/>
  <c r="HU23"/>
  <c r="HV23" s="1"/>
  <c r="HU18"/>
  <c r="HV18" s="1"/>
  <c r="HU17"/>
  <c r="HV17" s="1"/>
  <c r="HU12"/>
  <c r="HV12" s="1"/>
  <c r="HU21"/>
  <c r="HV21" s="1"/>
  <c r="HU15"/>
  <c r="HV15" s="1"/>
  <c r="HU10"/>
  <c r="HV10" s="1"/>
  <c r="HU22"/>
  <c r="HV22" s="1"/>
  <c r="HU28"/>
  <c r="HV28" s="1"/>
  <c r="HU13"/>
  <c r="HV13" s="1"/>
  <c r="HU20"/>
  <c r="HV20" s="1"/>
  <c r="HU30"/>
  <c r="HV30" s="1"/>
  <c r="HU29"/>
  <c r="HV29" s="1"/>
  <c r="HU27"/>
  <c r="HV27" s="1"/>
  <c r="HU25"/>
  <c r="HV25" s="1"/>
  <c r="HU26"/>
  <c r="HV26" s="1"/>
  <c r="HU11"/>
  <c r="HV11" s="1"/>
  <c r="HU24"/>
  <c r="HV24" s="1"/>
  <c r="HU14"/>
  <c r="HV14" s="1"/>
  <c r="HU19"/>
  <c r="HV19" s="1"/>
  <c r="HU9"/>
  <c r="HV9" s="1"/>
  <c r="HS31" s="1"/>
  <c r="HW11" l="1"/>
  <c r="HX11" s="1"/>
  <c r="HW18"/>
  <c r="HX18" s="1"/>
  <c r="HW29"/>
  <c r="HX29" s="1"/>
  <c r="HW10"/>
  <c r="HX10" s="1"/>
  <c r="HW22"/>
  <c r="HX22" s="1"/>
  <c r="HW21"/>
  <c r="HX21" s="1"/>
  <c r="HW30"/>
  <c r="HX30" s="1"/>
  <c r="HW26"/>
  <c r="HX26" s="1"/>
  <c r="HW27"/>
  <c r="HX27" s="1"/>
  <c r="HW28"/>
  <c r="HX28" s="1"/>
  <c r="HW9"/>
  <c r="HX9" s="1"/>
  <c r="HW17"/>
  <c r="HX17" s="1"/>
  <c r="HW13"/>
  <c r="HX13" s="1"/>
  <c r="HW14"/>
  <c r="HX14" s="1"/>
  <c r="HW15"/>
  <c r="HX15" s="1"/>
  <c r="HW25"/>
  <c r="HX25" s="1"/>
  <c r="HW19"/>
  <c r="HX19" s="1"/>
  <c r="HW12"/>
  <c r="HX12" s="1"/>
  <c r="HW16"/>
  <c r="HX16" s="1"/>
  <c r="HW20"/>
  <c r="HX20" s="1"/>
  <c r="HW24"/>
  <c r="HX24" s="1"/>
  <c r="HW23"/>
  <c r="HX23" s="1"/>
  <c r="HX31" l="1"/>
  <c r="HY28" l="1"/>
  <c r="IB28" s="1"/>
  <c r="HY27"/>
  <c r="IB27" s="1"/>
  <c r="HY21"/>
  <c r="IB21" s="1"/>
  <c r="HY23"/>
  <c r="IB23" s="1"/>
  <c r="HY29"/>
  <c r="IB29" s="1"/>
  <c r="HY26"/>
  <c r="IB26" s="1"/>
  <c r="HY20"/>
  <c r="IB20" s="1"/>
  <c r="HY22"/>
  <c r="IB22" s="1"/>
  <c r="HY24"/>
  <c r="IB24" s="1"/>
  <c r="HY9"/>
  <c r="HY16"/>
  <c r="IB16" s="1"/>
  <c r="HY13"/>
  <c r="IB13" s="1"/>
  <c r="HY17"/>
  <c r="IB17" s="1"/>
  <c r="HY10"/>
  <c r="IB10" s="1"/>
  <c r="HY11"/>
  <c r="IB11" s="1"/>
  <c r="HY30"/>
  <c r="IB30" s="1"/>
  <c r="HY14"/>
  <c r="IB14" s="1"/>
  <c r="HY18"/>
  <c r="IB18" s="1"/>
  <c r="HY25"/>
  <c r="IB25" s="1"/>
  <c r="HY15"/>
  <c r="IB15" s="1"/>
  <c r="HY19"/>
  <c r="IB19" s="1"/>
  <c r="HY12"/>
  <c r="IB12" s="1"/>
  <c r="IB9" l="1"/>
  <c r="HY31"/>
  <c r="HZ31" l="1"/>
  <c r="IB31"/>
  <c r="IC30" l="1"/>
  <c r="ID30" s="1"/>
  <c r="IC23"/>
  <c r="ID23" s="1"/>
  <c r="IC29"/>
  <c r="ID29" s="1"/>
  <c r="IC22"/>
  <c r="ID22" s="1"/>
  <c r="IC17"/>
  <c r="ID17" s="1"/>
  <c r="IC20"/>
  <c r="ID20" s="1"/>
  <c r="IC16"/>
  <c r="ID16" s="1"/>
  <c r="IC24"/>
  <c r="ID24" s="1"/>
  <c r="IC11"/>
  <c r="ID11" s="1"/>
  <c r="IC15"/>
  <c r="ID15" s="1"/>
  <c r="IC14"/>
  <c r="ID14" s="1"/>
  <c r="IC25"/>
  <c r="ID25" s="1"/>
  <c r="IC13"/>
  <c r="ID13" s="1"/>
  <c r="IC19"/>
  <c r="ID19" s="1"/>
  <c r="IC21"/>
  <c r="ID21" s="1"/>
  <c r="IC28"/>
  <c r="ID28" s="1"/>
  <c r="IC18"/>
  <c r="ID18" s="1"/>
  <c r="IC27"/>
  <c r="ID27" s="1"/>
  <c r="IC10"/>
  <c r="ID10" s="1"/>
  <c r="IC26"/>
  <c r="ID26" s="1"/>
  <c r="IC12"/>
  <c r="ID12" s="1"/>
  <c r="IC9"/>
  <c r="ID9" s="1"/>
  <c r="IA31" l="1"/>
  <c r="IE14" s="1"/>
  <c r="IF14" s="1"/>
  <c r="IE13" l="1"/>
  <c r="IF13" s="1"/>
  <c r="IE16"/>
  <c r="IF16" s="1"/>
  <c r="IE12"/>
  <c r="IF12" s="1"/>
  <c r="IE23"/>
  <c r="IF23" s="1"/>
  <c r="IE25"/>
  <c r="IF25" s="1"/>
  <c r="IE26"/>
  <c r="IF26" s="1"/>
  <c r="IE29"/>
  <c r="IF29" s="1"/>
  <c r="IE27"/>
  <c r="IF27" s="1"/>
  <c r="IE22"/>
  <c r="IF22" s="1"/>
  <c r="IE11"/>
  <c r="IF11" s="1"/>
  <c r="IE20"/>
  <c r="IF20" s="1"/>
  <c r="IE15"/>
  <c r="IF15" s="1"/>
  <c r="IE30"/>
  <c r="IF30" s="1"/>
  <c r="IE28"/>
  <c r="IF28" s="1"/>
  <c r="IE17"/>
  <c r="IF17" s="1"/>
  <c r="IE21"/>
  <c r="IF21" s="1"/>
  <c r="IE10"/>
  <c r="IF10" s="1"/>
  <c r="IE24"/>
  <c r="IF24" s="1"/>
  <c r="IE19"/>
  <c r="IF19" s="1"/>
  <c r="IE18"/>
  <c r="IF18" s="1"/>
  <c r="IE9"/>
  <c r="IF9" s="1"/>
  <c r="IF31" s="1"/>
  <c r="IG21" l="1"/>
  <c r="IJ21" s="1"/>
  <c r="IG17"/>
  <c r="IJ17" s="1"/>
  <c r="IG9"/>
  <c r="IG30"/>
  <c r="IJ30" s="1"/>
  <c r="IG22"/>
  <c r="IJ22" s="1"/>
  <c r="IG16"/>
  <c r="IJ16" s="1"/>
  <c r="IG26"/>
  <c r="IJ26" s="1"/>
  <c r="IG15"/>
  <c r="IJ15" s="1"/>
  <c r="IG27"/>
  <c r="IJ27" s="1"/>
  <c r="IG23"/>
  <c r="IJ23" s="1"/>
  <c r="IG20"/>
  <c r="IJ20" s="1"/>
  <c r="IG24"/>
  <c r="IJ24" s="1"/>
  <c r="IG12"/>
  <c r="IJ12" s="1"/>
  <c r="IG19"/>
  <c r="IJ19" s="1"/>
  <c r="IG14"/>
  <c r="IJ14" s="1"/>
  <c r="IG10"/>
  <c r="IJ10" s="1"/>
  <c r="IG29"/>
  <c r="IJ29" s="1"/>
  <c r="IG28"/>
  <c r="IJ28" s="1"/>
  <c r="IG11"/>
  <c r="IJ11" s="1"/>
  <c r="IG18"/>
  <c r="IJ18" s="1"/>
  <c r="IG13"/>
  <c r="IJ13" s="1"/>
  <c r="IG25"/>
  <c r="IJ25" s="1"/>
  <c r="IJ9" l="1"/>
  <c r="IG31"/>
  <c r="IJ31" l="1"/>
  <c r="IH31"/>
  <c r="IK19" l="1"/>
  <c r="IL19" s="1"/>
  <c r="IK11"/>
  <c r="IL11" s="1"/>
  <c r="IK13"/>
  <c r="IL13" s="1"/>
  <c r="IK10"/>
  <c r="IL10" s="1"/>
  <c r="IK16"/>
  <c r="IL16" s="1"/>
  <c r="IK29"/>
  <c r="IL29" s="1"/>
  <c r="IK25"/>
  <c r="IL25" s="1"/>
  <c r="IK28"/>
  <c r="IL28" s="1"/>
  <c r="IK17"/>
  <c r="IL17" s="1"/>
  <c r="IK21"/>
  <c r="IL21" s="1"/>
  <c r="IK26"/>
  <c r="IL26" s="1"/>
  <c r="IK18"/>
  <c r="IL18" s="1"/>
  <c r="IK30"/>
  <c r="IL30" s="1"/>
  <c r="IK22"/>
  <c r="IL22" s="1"/>
  <c r="IK20"/>
  <c r="IL20" s="1"/>
  <c r="IK12"/>
  <c r="IL12" s="1"/>
  <c r="IK23"/>
  <c r="IL23" s="1"/>
  <c r="IK14"/>
  <c r="IL14" s="1"/>
  <c r="IK27"/>
  <c r="IL27" s="1"/>
  <c r="IK24"/>
  <c r="IL24" s="1"/>
  <c r="IK15"/>
  <c r="IL15" s="1"/>
  <c r="IK9"/>
  <c r="IL9" s="1"/>
  <c r="II31" s="1"/>
  <c r="IM27" l="1"/>
  <c r="IN27" s="1"/>
  <c r="IM10"/>
  <c r="IN10" s="1"/>
  <c r="IM22"/>
  <c r="IN22" s="1"/>
  <c r="IM24"/>
  <c r="IN24" s="1"/>
  <c r="IM16"/>
  <c r="IN16" s="1"/>
  <c r="IM20"/>
  <c r="IN20" s="1"/>
  <c r="IM18"/>
  <c r="IN18" s="1"/>
  <c r="IM30"/>
  <c r="IN30" s="1"/>
  <c r="IM25"/>
  <c r="IN25" s="1"/>
  <c r="IM29"/>
  <c r="IN29" s="1"/>
  <c r="IM9"/>
  <c r="IN9" s="1"/>
  <c r="IM26"/>
  <c r="IN26" s="1"/>
  <c r="IM17"/>
  <c r="IN17" s="1"/>
  <c r="IM28"/>
  <c r="IN28" s="1"/>
  <c r="IM14"/>
  <c r="IN14" s="1"/>
  <c r="IM12"/>
  <c r="IN12" s="1"/>
  <c r="IM21"/>
  <c r="IN21" s="1"/>
  <c r="IM13"/>
  <c r="IN13" s="1"/>
  <c r="IM23"/>
  <c r="IN23" s="1"/>
  <c r="IM15"/>
  <c r="IN15" s="1"/>
  <c r="IM11"/>
  <c r="IN11" s="1"/>
  <c r="IM19"/>
  <c r="IN19" s="1"/>
  <c r="IN31" l="1"/>
  <c r="IO24" l="1"/>
  <c r="IR24" s="1"/>
  <c r="IO20"/>
  <c r="IR20" s="1"/>
  <c r="IO14"/>
  <c r="IR14" s="1"/>
  <c r="IO15"/>
  <c r="IR15" s="1"/>
  <c r="IO30"/>
  <c r="IR30" s="1"/>
  <c r="IO22"/>
  <c r="IR22" s="1"/>
  <c r="IO27"/>
  <c r="IR27" s="1"/>
  <c r="IO18"/>
  <c r="IR18" s="1"/>
  <c r="IO13"/>
  <c r="IR13" s="1"/>
  <c r="IO19"/>
  <c r="IR19" s="1"/>
  <c r="IO23"/>
  <c r="IR23" s="1"/>
  <c r="IO17"/>
  <c r="IR17" s="1"/>
  <c r="IO12"/>
  <c r="IR12" s="1"/>
  <c r="IO25"/>
  <c r="IR25" s="1"/>
  <c r="IO29"/>
  <c r="IR29" s="1"/>
  <c r="IO11"/>
  <c r="IR11" s="1"/>
  <c r="IO28"/>
  <c r="IR28" s="1"/>
  <c r="IO16"/>
  <c r="IR16" s="1"/>
  <c r="IO9"/>
  <c r="IO26"/>
  <c r="IR26" s="1"/>
  <c r="IO10"/>
  <c r="IR10" s="1"/>
  <c r="IO21"/>
  <c r="IR21" s="1"/>
  <c r="IR9" l="1"/>
  <c r="IO31"/>
  <c r="IR31" l="1"/>
  <c r="IP31"/>
  <c r="IS9" l="1"/>
  <c r="IT9" s="1"/>
  <c r="IS12"/>
  <c r="IT12" s="1"/>
  <c r="IS29"/>
  <c r="IT29" s="1"/>
  <c r="IS21"/>
  <c r="IT21" s="1"/>
  <c r="IS11"/>
  <c r="IT11" s="1"/>
  <c r="IS28"/>
  <c r="IT28" s="1"/>
  <c r="IS24"/>
  <c r="IT24" s="1"/>
  <c r="IS22"/>
  <c r="IT22" s="1"/>
  <c r="IS14"/>
  <c r="IT14" s="1"/>
  <c r="IS26"/>
  <c r="IT26" s="1"/>
  <c r="IS15"/>
  <c r="IT15" s="1"/>
  <c r="IS16"/>
  <c r="IT16" s="1"/>
  <c r="IS23"/>
  <c r="IT23" s="1"/>
  <c r="IS17"/>
  <c r="IT17" s="1"/>
  <c r="IS10"/>
  <c r="IT10" s="1"/>
  <c r="IS30"/>
  <c r="IT30" s="1"/>
  <c r="IS25"/>
  <c r="IT25" s="1"/>
  <c r="IS27"/>
  <c r="IT27" s="1"/>
  <c r="IS20"/>
  <c r="IT20" s="1"/>
  <c r="IS18"/>
  <c r="IT18" s="1"/>
  <c r="IS13"/>
  <c r="IT13" s="1"/>
  <c r="IS19"/>
  <c r="IT19" s="1"/>
  <c r="IQ31" l="1"/>
  <c r="IU24" s="1"/>
  <c r="IV24" s="1"/>
  <c r="IU9" l="1"/>
  <c r="IV9" s="1"/>
  <c r="IU22"/>
  <c r="IV22" s="1"/>
  <c r="IU15"/>
  <c r="IV15" s="1"/>
  <c r="IU23"/>
  <c r="IV23" s="1"/>
  <c r="IU12"/>
  <c r="IV12" s="1"/>
  <c r="IU11"/>
  <c r="IV11" s="1"/>
  <c r="IU26"/>
  <c r="IV26" s="1"/>
  <c r="IU16"/>
  <c r="IV16" s="1"/>
  <c r="IU19"/>
  <c r="IV19" s="1"/>
  <c r="IU17"/>
  <c r="IV17" s="1"/>
  <c r="IU13"/>
  <c r="IV13" s="1"/>
  <c r="IU28"/>
  <c r="IV28" s="1"/>
  <c r="IU29"/>
  <c r="IV29" s="1"/>
  <c r="IU10"/>
  <c r="IV10" s="1"/>
  <c r="IU30"/>
  <c r="IV30" s="1"/>
  <c r="IU21"/>
  <c r="IV21" s="1"/>
  <c r="IU18"/>
  <c r="IV18" s="1"/>
  <c r="IU27"/>
  <c r="IV27" s="1"/>
  <c r="IU14"/>
  <c r="IV14" s="1"/>
  <c r="IU20"/>
  <c r="IV20" s="1"/>
  <c r="IU25"/>
  <c r="IV25" s="1"/>
  <c r="IV31" l="1"/>
  <c r="IW17" s="1"/>
  <c r="IZ17" s="1"/>
  <c r="IW20" l="1"/>
  <c r="IZ20" s="1"/>
  <c r="IW15"/>
  <c r="IZ15" s="1"/>
  <c r="IW28"/>
  <c r="IZ28" s="1"/>
  <c r="IW14"/>
  <c r="IZ14" s="1"/>
  <c r="IW10"/>
  <c r="IZ10" s="1"/>
  <c r="IW30"/>
  <c r="IZ30" s="1"/>
  <c r="IW9"/>
  <c r="IW27"/>
  <c r="IZ27" s="1"/>
  <c r="IW12"/>
  <c r="IZ12" s="1"/>
  <c r="IW19"/>
  <c r="IZ19" s="1"/>
  <c r="IW18"/>
  <c r="IZ18" s="1"/>
  <c r="IW11"/>
  <c r="IZ11" s="1"/>
  <c r="IW24"/>
  <c r="IZ24" s="1"/>
  <c r="IW26"/>
  <c r="IZ26" s="1"/>
  <c r="IW13"/>
  <c r="IZ13" s="1"/>
  <c r="IW23"/>
  <c r="IZ23" s="1"/>
  <c r="IW25"/>
  <c r="IZ25" s="1"/>
  <c r="IW16"/>
  <c r="IZ16" s="1"/>
  <c r="IW22"/>
  <c r="IZ22" s="1"/>
  <c r="IW29"/>
  <c r="IZ29" s="1"/>
  <c r="IW21"/>
  <c r="IZ21" s="1"/>
  <c r="IZ9"/>
  <c r="IW31" l="1"/>
  <c r="IZ31" s="1"/>
  <c r="JA9" s="1"/>
  <c r="JB9" s="1"/>
  <c r="IX31" l="1"/>
  <c r="JA10"/>
  <c r="JB10" s="1"/>
  <c r="JA14"/>
  <c r="JB14" s="1"/>
  <c r="JA24"/>
  <c r="JB24" s="1"/>
  <c r="JA11"/>
  <c r="JB11" s="1"/>
  <c r="JA17"/>
  <c r="JB17" s="1"/>
  <c r="JA27"/>
  <c r="JB27" s="1"/>
  <c r="JA15"/>
  <c r="JB15" s="1"/>
  <c r="JA16"/>
  <c r="JB16" s="1"/>
  <c r="JA21"/>
  <c r="JB21" s="1"/>
  <c r="JA30"/>
  <c r="JB30" s="1"/>
  <c r="JA28"/>
  <c r="JB28" s="1"/>
  <c r="JA29"/>
  <c r="JB29" s="1"/>
  <c r="JA22"/>
  <c r="JB22" s="1"/>
  <c r="JA13"/>
  <c r="JB13" s="1"/>
  <c r="JA18"/>
  <c r="JB18" s="1"/>
  <c r="JA19"/>
  <c r="JB19" s="1"/>
  <c r="JA25"/>
  <c r="JB25" s="1"/>
  <c r="JA12"/>
  <c r="JB12" s="1"/>
  <c r="JA26"/>
  <c r="JB26" s="1"/>
  <c r="JA23"/>
  <c r="JB23" s="1"/>
  <c r="JA20"/>
  <c r="JB20" s="1"/>
  <c r="IY31" l="1"/>
  <c r="JC14" s="1"/>
  <c r="JD14" s="1"/>
  <c r="JC16" l="1"/>
  <c r="JD16" s="1"/>
  <c r="JC9"/>
  <c r="JD9" s="1"/>
  <c r="JC23"/>
  <c r="JD23" s="1"/>
  <c r="JC18"/>
  <c r="JD18" s="1"/>
  <c r="JC28"/>
  <c r="JD28" s="1"/>
  <c r="JC17"/>
  <c r="JD17" s="1"/>
  <c r="JC19"/>
  <c r="JD19" s="1"/>
  <c r="JC21"/>
  <c r="JD21" s="1"/>
  <c r="JC26"/>
  <c r="JD26" s="1"/>
  <c r="JC25"/>
  <c r="JD25" s="1"/>
  <c r="JC20"/>
  <c r="JD20" s="1"/>
  <c r="JC22"/>
  <c r="JD22" s="1"/>
  <c r="JC10"/>
  <c r="JD10" s="1"/>
  <c r="JC24"/>
  <c r="JD24" s="1"/>
  <c r="JC27"/>
  <c r="JD27" s="1"/>
  <c r="JC30"/>
  <c r="JD30" s="1"/>
  <c r="JC13"/>
  <c r="JD13" s="1"/>
  <c r="JC12"/>
  <c r="JD12" s="1"/>
  <c r="JC15"/>
  <c r="JD15" s="1"/>
  <c r="JC11"/>
  <c r="JD11" s="1"/>
  <c r="JC29"/>
  <c r="JD29" s="1"/>
  <c r="JD31" l="1"/>
  <c r="JE26" s="1"/>
  <c r="JH26" s="1"/>
  <c r="JE11" l="1"/>
  <c r="JH11" s="1"/>
  <c r="JE20"/>
  <c r="JH20" s="1"/>
  <c r="JE23"/>
  <c r="JH23" s="1"/>
  <c r="JE18"/>
  <c r="JH18" s="1"/>
  <c r="JE24"/>
  <c r="JH24" s="1"/>
  <c r="JE9"/>
  <c r="JE30"/>
  <c r="JH30" s="1"/>
  <c r="JE10"/>
  <c r="JH10" s="1"/>
  <c r="JE15"/>
  <c r="JH15" s="1"/>
  <c r="JE21"/>
  <c r="JH21" s="1"/>
  <c r="JE22"/>
  <c r="JH22" s="1"/>
  <c r="JE12"/>
  <c r="JH12" s="1"/>
  <c r="JE27"/>
  <c r="JH27" s="1"/>
  <c r="JE13"/>
  <c r="JH13" s="1"/>
  <c r="JE28"/>
  <c r="JH28" s="1"/>
  <c r="JE25"/>
  <c r="JH25" s="1"/>
  <c r="JE29"/>
  <c r="JH29" s="1"/>
  <c r="JE17"/>
  <c r="JH17" s="1"/>
  <c r="JE19"/>
  <c r="JH19" s="1"/>
  <c r="JE16"/>
  <c r="JH16" s="1"/>
  <c r="JE14"/>
  <c r="JH14" s="1"/>
  <c r="JH9"/>
  <c r="JE31" l="1"/>
  <c r="JH31" s="1"/>
  <c r="JF31" l="1"/>
  <c r="JI9"/>
  <c r="JJ9" s="1"/>
  <c r="JI13"/>
  <c r="JJ13" s="1"/>
  <c r="JI19"/>
  <c r="JJ19" s="1"/>
  <c r="JI12"/>
  <c r="JJ12" s="1"/>
  <c r="JI24"/>
  <c r="JJ24" s="1"/>
  <c r="JI17"/>
  <c r="JJ17" s="1"/>
  <c r="JI16"/>
  <c r="JJ16" s="1"/>
  <c r="JI15"/>
  <c r="JJ15" s="1"/>
  <c r="JI26"/>
  <c r="JJ26" s="1"/>
  <c r="JI30"/>
  <c r="JJ30" s="1"/>
  <c r="JI18"/>
  <c r="JJ18" s="1"/>
  <c r="JI29"/>
  <c r="JJ29" s="1"/>
  <c r="JI14"/>
  <c r="JJ14" s="1"/>
  <c r="JI27"/>
  <c r="JJ27" s="1"/>
  <c r="JI21"/>
  <c r="JJ21" s="1"/>
  <c r="JI20"/>
  <c r="JJ20" s="1"/>
  <c r="JI10"/>
  <c r="JJ10" s="1"/>
  <c r="JI28"/>
  <c r="JJ28" s="1"/>
  <c r="JI25"/>
  <c r="JJ25" s="1"/>
  <c r="JI22"/>
  <c r="JJ22" s="1"/>
  <c r="JI11"/>
  <c r="JJ11" s="1"/>
  <c r="JI23"/>
  <c r="JJ23" s="1"/>
  <c r="JG31" l="1"/>
  <c r="JK24" s="1"/>
  <c r="JL24" s="1"/>
  <c r="JK9" l="1"/>
  <c r="JL9" s="1"/>
  <c r="JK17"/>
  <c r="JL17" s="1"/>
  <c r="JK21"/>
  <c r="JL21" s="1"/>
  <c r="JK23"/>
  <c r="JL23" s="1"/>
  <c r="JK12"/>
  <c r="JL12" s="1"/>
  <c r="JK10"/>
  <c r="JL10" s="1"/>
  <c r="JK30"/>
  <c r="JL30" s="1"/>
  <c r="JK19"/>
  <c r="JL19" s="1"/>
  <c r="JK14"/>
  <c r="JL14" s="1"/>
  <c r="JK28"/>
  <c r="JL28" s="1"/>
  <c r="JK18"/>
  <c r="JL18" s="1"/>
  <c r="JK27"/>
  <c r="JL27" s="1"/>
  <c r="JK11"/>
  <c r="JL11" s="1"/>
  <c r="JK29"/>
  <c r="JL29" s="1"/>
  <c r="JK26"/>
  <c r="JL26" s="1"/>
  <c r="JK13"/>
  <c r="JL13" s="1"/>
  <c r="JK16"/>
  <c r="JL16" s="1"/>
  <c r="JK20"/>
  <c r="JL20" s="1"/>
  <c r="JK22"/>
  <c r="JL22" s="1"/>
  <c r="JK15"/>
  <c r="JL15" s="1"/>
  <c r="JK25"/>
  <c r="JL25" s="1"/>
  <c r="JL31" l="1"/>
  <c r="JM14" s="1"/>
  <c r="JP14" s="1"/>
  <c r="JM12" l="1"/>
  <c r="JP12" s="1"/>
  <c r="JM26"/>
  <c r="JP26" s="1"/>
  <c r="JM24"/>
  <c r="JP24" s="1"/>
  <c r="JM10"/>
  <c r="JP10" s="1"/>
  <c r="JM21"/>
  <c r="JP21" s="1"/>
  <c r="JM27"/>
  <c r="JP27" s="1"/>
  <c r="JM18"/>
  <c r="JP18" s="1"/>
  <c r="JM19"/>
  <c r="JP19" s="1"/>
  <c r="JM13"/>
  <c r="JP13" s="1"/>
  <c r="JM9"/>
  <c r="JM15"/>
  <c r="JP15" s="1"/>
  <c r="JM16"/>
  <c r="JP16" s="1"/>
  <c r="JM22"/>
  <c r="JP22" s="1"/>
  <c r="JM28"/>
  <c r="JP28" s="1"/>
  <c r="JM11"/>
  <c r="JP11" s="1"/>
  <c r="JM25"/>
  <c r="JP25" s="1"/>
  <c r="JM29"/>
  <c r="JP29" s="1"/>
  <c r="JM17"/>
  <c r="JP17" s="1"/>
  <c r="JM30"/>
  <c r="JP30" s="1"/>
  <c r="JM23"/>
  <c r="JP23" s="1"/>
  <c r="JM20"/>
  <c r="JP20" s="1"/>
  <c r="JP9"/>
  <c r="JM31" l="1"/>
  <c r="JN31" s="1"/>
  <c r="JP31" l="1"/>
  <c r="JQ21" s="1"/>
  <c r="JR21" s="1"/>
  <c r="JQ11" l="1"/>
  <c r="JR11" s="1"/>
  <c r="JQ23"/>
  <c r="JR23" s="1"/>
  <c r="JQ9"/>
  <c r="JR9" s="1"/>
  <c r="JQ28"/>
  <c r="JR28" s="1"/>
  <c r="JQ12"/>
  <c r="JR12" s="1"/>
  <c r="JQ15"/>
  <c r="JR15" s="1"/>
  <c r="JQ13"/>
  <c r="JR13" s="1"/>
  <c r="JQ29"/>
  <c r="JR29" s="1"/>
  <c r="JQ22"/>
  <c r="JR22" s="1"/>
  <c r="JQ10"/>
  <c r="JR10" s="1"/>
  <c r="JQ19"/>
  <c r="JR19" s="1"/>
  <c r="JQ17"/>
  <c r="JR17" s="1"/>
  <c r="JQ24"/>
  <c r="JR24" s="1"/>
  <c r="JQ30"/>
  <c r="JR30" s="1"/>
  <c r="JQ16"/>
  <c r="JR16" s="1"/>
  <c r="JQ26"/>
  <c r="JR26" s="1"/>
  <c r="JQ18"/>
  <c r="JR18" s="1"/>
  <c r="JQ25"/>
  <c r="JR25" s="1"/>
  <c r="JQ27"/>
  <c r="JR27" s="1"/>
  <c r="JQ14"/>
  <c r="JR14" s="1"/>
  <c r="JQ20"/>
  <c r="JR20" s="1"/>
  <c r="JO31"/>
  <c r="JS26" s="1"/>
  <c r="JT26" s="1"/>
  <c r="JS27" l="1"/>
  <c r="JT27" s="1"/>
  <c r="JS12"/>
  <c r="JT12" s="1"/>
  <c r="JS11"/>
  <c r="JT11" s="1"/>
  <c r="JS25"/>
  <c r="JT25" s="1"/>
  <c r="JS23"/>
  <c r="JT23" s="1"/>
  <c r="JS18"/>
  <c r="JT18" s="1"/>
  <c r="JS29"/>
  <c r="JT29" s="1"/>
  <c r="JS24"/>
  <c r="JT24" s="1"/>
  <c r="JS10"/>
  <c r="JT10" s="1"/>
  <c r="JS19"/>
  <c r="JT19" s="1"/>
  <c r="JS14"/>
  <c r="JT14" s="1"/>
  <c r="JS22"/>
  <c r="JT22" s="1"/>
  <c r="JS13"/>
  <c r="JT13" s="1"/>
  <c r="JS9"/>
  <c r="JT9" s="1"/>
  <c r="JS28"/>
  <c r="JT28" s="1"/>
  <c r="JS16"/>
  <c r="JT16" s="1"/>
  <c r="JS17"/>
  <c r="JT17" s="1"/>
  <c r="JS15"/>
  <c r="JT15" s="1"/>
  <c r="JS21"/>
  <c r="JT21" s="1"/>
  <c r="JS20"/>
  <c r="JT20" s="1"/>
  <c r="JS30"/>
  <c r="JT30" s="1"/>
  <c r="JT31" l="1"/>
  <c r="JU22" s="1"/>
  <c r="JX22" s="1"/>
  <c r="JU24" l="1"/>
  <c r="JX24" s="1"/>
  <c r="JU25"/>
  <c r="JX25" s="1"/>
  <c r="JU14"/>
  <c r="JX14" s="1"/>
  <c r="JU23"/>
  <c r="JX23" s="1"/>
  <c r="JU21"/>
  <c r="JX21" s="1"/>
  <c r="JU30"/>
  <c r="JX30" s="1"/>
  <c r="JU10"/>
  <c r="JX10" s="1"/>
  <c r="JU11"/>
  <c r="JX11" s="1"/>
  <c r="JU15"/>
  <c r="JX15" s="1"/>
  <c r="JU28"/>
  <c r="JX28" s="1"/>
  <c r="JU16"/>
  <c r="JX16" s="1"/>
  <c r="JU29"/>
  <c r="JX29" s="1"/>
  <c r="JU19"/>
  <c r="JX19" s="1"/>
  <c r="JU18"/>
  <c r="JX18" s="1"/>
  <c r="JU9"/>
  <c r="JU13"/>
  <c r="JX13" s="1"/>
  <c r="JU17"/>
  <c r="JX17" s="1"/>
  <c r="JU26"/>
  <c r="JX26" s="1"/>
  <c r="JU12"/>
  <c r="JX12" s="1"/>
  <c r="JU20"/>
  <c r="JX20" s="1"/>
  <c r="JU27"/>
  <c r="JX27" s="1"/>
  <c r="JX9"/>
  <c r="JU31" l="1"/>
  <c r="JX31" s="1"/>
  <c r="JV31" l="1"/>
  <c r="JY9"/>
  <c r="JZ9" s="1"/>
  <c r="JY29"/>
  <c r="JZ29" s="1"/>
  <c r="JY25"/>
  <c r="JZ25" s="1"/>
  <c r="JY21"/>
  <c r="JZ21" s="1"/>
  <c r="JY20"/>
  <c r="JZ20" s="1"/>
  <c r="JY15"/>
  <c r="JZ15" s="1"/>
  <c r="JY24"/>
  <c r="JZ24" s="1"/>
  <c r="JY19"/>
  <c r="JZ19" s="1"/>
  <c r="JY28"/>
  <c r="JZ28" s="1"/>
  <c r="JY10"/>
  <c r="JZ10" s="1"/>
  <c r="JY27"/>
  <c r="JZ27" s="1"/>
  <c r="JY26"/>
  <c r="JZ26" s="1"/>
  <c r="JY23"/>
  <c r="JZ23" s="1"/>
  <c r="JY14"/>
  <c r="JZ14" s="1"/>
  <c r="JY16"/>
  <c r="JZ16" s="1"/>
  <c r="JY30"/>
  <c r="JZ30" s="1"/>
  <c r="JY13"/>
  <c r="JZ13" s="1"/>
  <c r="JW31" s="1"/>
  <c r="JY11"/>
  <c r="JZ11" s="1"/>
  <c r="JY17"/>
  <c r="JZ17" s="1"/>
  <c r="JY12"/>
  <c r="JZ12" s="1"/>
  <c r="JY18"/>
  <c r="JZ18" s="1"/>
  <c r="JY22"/>
  <c r="JZ22" s="1"/>
  <c r="KA22" l="1"/>
  <c r="KB22" s="1"/>
  <c r="KA18"/>
  <c r="KB18" s="1"/>
  <c r="KA10"/>
  <c r="KB10" s="1"/>
  <c r="KA29"/>
  <c r="KB29" s="1"/>
  <c r="KA27"/>
  <c r="KB27" s="1"/>
  <c r="KA14"/>
  <c r="KB14" s="1"/>
  <c r="KA28"/>
  <c r="KB28" s="1"/>
  <c r="KA9"/>
  <c r="KB9" s="1"/>
  <c r="KA15"/>
  <c r="KB15" s="1"/>
  <c r="KA12"/>
  <c r="KB12" s="1"/>
  <c r="KA17"/>
  <c r="KB17" s="1"/>
  <c r="KA19"/>
  <c r="KB19" s="1"/>
  <c r="KA13"/>
  <c r="KB13" s="1"/>
  <c r="KA11"/>
  <c r="KB11" s="1"/>
  <c r="KA26"/>
  <c r="KB26" s="1"/>
  <c r="KA25"/>
  <c r="KB25" s="1"/>
  <c r="KA30"/>
  <c r="KB30" s="1"/>
  <c r="KA24"/>
  <c r="KB24" s="1"/>
  <c r="KA20"/>
  <c r="KB20" s="1"/>
  <c r="KA23"/>
  <c r="KB23" s="1"/>
  <c r="KA21"/>
  <c r="KB21" s="1"/>
  <c r="KA16"/>
  <c r="KB16" s="1"/>
  <c r="KB31" l="1"/>
  <c r="KC9" l="1"/>
  <c r="KC23"/>
  <c r="KF23" s="1"/>
  <c r="KC25"/>
  <c r="KF25" s="1"/>
  <c r="KC19"/>
  <c r="KF19" s="1"/>
  <c r="KC13"/>
  <c r="KF13" s="1"/>
  <c r="KC26"/>
  <c r="KF26" s="1"/>
  <c r="KC21"/>
  <c r="KF21" s="1"/>
  <c r="KC15"/>
  <c r="KF15" s="1"/>
  <c r="KC24"/>
  <c r="KF24" s="1"/>
  <c r="KC17"/>
  <c r="KF17" s="1"/>
  <c r="KC29"/>
  <c r="KF29" s="1"/>
  <c r="KC12"/>
  <c r="KF12" s="1"/>
  <c r="KC10"/>
  <c r="KF10" s="1"/>
  <c r="KC14"/>
  <c r="KF14" s="1"/>
  <c r="KC16"/>
  <c r="KF16" s="1"/>
  <c r="KC27"/>
  <c r="KF27" s="1"/>
  <c r="KC30"/>
  <c r="KF30" s="1"/>
  <c r="KC11"/>
  <c r="KF11" s="1"/>
  <c r="KC28"/>
  <c r="KF28" s="1"/>
  <c r="KC18"/>
  <c r="KF18" s="1"/>
  <c r="KC20"/>
  <c r="KF20" s="1"/>
  <c r="KC22"/>
  <c r="KF22" s="1"/>
  <c r="KF9" l="1"/>
  <c r="KC31"/>
  <c r="KD31" l="1"/>
  <c r="KF31"/>
  <c r="KG9" l="1"/>
  <c r="KH9" s="1"/>
  <c r="KG23"/>
  <c r="KH23" s="1"/>
  <c r="KG14"/>
  <c r="KH14" s="1"/>
  <c r="KG28"/>
  <c r="KH28" s="1"/>
  <c r="KG21"/>
  <c r="KH21" s="1"/>
  <c r="KG17"/>
  <c r="KH17" s="1"/>
  <c r="KG26"/>
  <c r="KH26" s="1"/>
  <c r="KG13"/>
  <c r="KH13" s="1"/>
  <c r="KG20"/>
  <c r="KH20" s="1"/>
  <c r="KG15"/>
  <c r="KH15" s="1"/>
  <c r="KG27"/>
  <c r="KH27" s="1"/>
  <c r="KG30"/>
  <c r="KH30" s="1"/>
  <c r="KG10"/>
  <c r="KH10" s="1"/>
  <c r="KG12"/>
  <c r="KH12" s="1"/>
  <c r="KG24"/>
  <c r="KH24" s="1"/>
  <c r="KG11"/>
  <c r="KH11" s="1"/>
  <c r="KG25"/>
  <c r="KH25" s="1"/>
  <c r="KG19"/>
  <c r="KH19" s="1"/>
  <c r="KG29"/>
  <c r="KH29" s="1"/>
  <c r="KG16"/>
  <c r="KH16" s="1"/>
  <c r="KG22"/>
  <c r="KH22" s="1"/>
  <c r="KG18"/>
  <c r="KH18" s="1"/>
  <c r="KE31" l="1"/>
  <c r="KI10" l="1"/>
  <c r="KJ10" s="1"/>
  <c r="KI13"/>
  <c r="KJ13" s="1"/>
  <c r="KI21"/>
  <c r="KJ21" s="1"/>
  <c r="KI15"/>
  <c r="KJ15" s="1"/>
  <c r="KI25"/>
  <c r="KJ25" s="1"/>
  <c r="KI23"/>
  <c r="KJ23" s="1"/>
  <c r="KI17"/>
  <c r="KJ17" s="1"/>
  <c r="KI18"/>
  <c r="KJ18" s="1"/>
  <c r="KI16"/>
  <c r="KJ16" s="1"/>
  <c r="KI27"/>
  <c r="KJ27" s="1"/>
  <c r="KI28"/>
  <c r="KJ28" s="1"/>
  <c r="KI12"/>
  <c r="KJ12" s="1"/>
  <c r="KI26"/>
  <c r="KJ26" s="1"/>
  <c r="KI20"/>
  <c r="KJ20" s="1"/>
  <c r="KI11"/>
  <c r="KJ11" s="1"/>
  <c r="KI9"/>
  <c r="KJ9" s="1"/>
  <c r="KI22"/>
  <c r="KJ22" s="1"/>
  <c r="KI24"/>
  <c r="KJ24" s="1"/>
  <c r="KI14"/>
  <c r="KJ14" s="1"/>
  <c r="KI29"/>
  <c r="KJ29" s="1"/>
  <c r="KI30"/>
  <c r="KJ30" s="1"/>
  <c r="KI19"/>
  <c r="KJ19" s="1"/>
  <c r="KJ31" l="1"/>
  <c r="KK16" l="1"/>
  <c r="KN16" s="1"/>
  <c r="KK10"/>
  <c r="KN10" s="1"/>
  <c r="KK14"/>
  <c r="KN14" s="1"/>
  <c r="KK28"/>
  <c r="KN28" s="1"/>
  <c r="KK18"/>
  <c r="KN18" s="1"/>
  <c r="KK12"/>
  <c r="KN12" s="1"/>
  <c r="KK17"/>
  <c r="KN17" s="1"/>
  <c r="KK22"/>
  <c r="KN22" s="1"/>
  <c r="KK30"/>
  <c r="KN30" s="1"/>
  <c r="KK23"/>
  <c r="KN23" s="1"/>
  <c r="KK25"/>
  <c r="KN25" s="1"/>
  <c r="KK29"/>
  <c r="KN29" s="1"/>
  <c r="KK27"/>
  <c r="KN27" s="1"/>
  <c r="KK13"/>
  <c r="KN13" s="1"/>
  <c r="KK21"/>
  <c r="KN21" s="1"/>
  <c r="KK9"/>
  <c r="KK19"/>
  <c r="KN19" s="1"/>
  <c r="KK15"/>
  <c r="KN15" s="1"/>
  <c r="KK11"/>
  <c r="KN11" s="1"/>
  <c r="KK24"/>
  <c r="KN24" s="1"/>
  <c r="KK26"/>
  <c r="KN26" s="1"/>
  <c r="KK20"/>
  <c r="KN20" s="1"/>
  <c r="KK31" l="1"/>
  <c r="KN9"/>
  <c r="KN31" l="1"/>
  <c r="KO9" s="1"/>
  <c r="KP9" s="1"/>
  <c r="KL31"/>
  <c r="KO28" l="1"/>
  <c r="KP28" s="1"/>
  <c r="KO27"/>
  <c r="KP27" s="1"/>
  <c r="KO15"/>
  <c r="KP15" s="1"/>
  <c r="KO23"/>
  <c r="KP23" s="1"/>
  <c r="KO30"/>
  <c r="KP30" s="1"/>
  <c r="KO16"/>
  <c r="KP16" s="1"/>
  <c r="KO18"/>
  <c r="KP18" s="1"/>
  <c r="KO14"/>
  <c r="KP14" s="1"/>
  <c r="KO26"/>
  <c r="KP26" s="1"/>
  <c r="KO13"/>
  <c r="KP13" s="1"/>
  <c r="KO19"/>
  <c r="KP19" s="1"/>
  <c r="KO10"/>
  <c r="KP10" s="1"/>
  <c r="KO29"/>
  <c r="KP29" s="1"/>
  <c r="KO25"/>
  <c r="KP25" s="1"/>
  <c r="KO17"/>
  <c r="KP17" s="1"/>
  <c r="KO21"/>
  <c r="KP21" s="1"/>
  <c r="KO24"/>
  <c r="KP24" s="1"/>
  <c r="KO20"/>
  <c r="KP20" s="1"/>
  <c r="KO12"/>
  <c r="KP12" s="1"/>
  <c r="KO11"/>
  <c r="KP11" s="1"/>
  <c r="KO22"/>
  <c r="KP22" s="1"/>
  <c r="KM31" l="1"/>
  <c r="KQ14" s="1"/>
  <c r="KR14" s="1"/>
  <c r="KQ20" l="1"/>
  <c r="KR20" s="1"/>
  <c r="KQ12"/>
  <c r="KR12" s="1"/>
  <c r="KQ21"/>
  <c r="KR21" s="1"/>
  <c r="KQ13"/>
  <c r="KR13" s="1"/>
  <c r="KQ9"/>
  <c r="KR9" s="1"/>
  <c r="KQ10"/>
  <c r="KR10" s="1"/>
  <c r="KQ15"/>
  <c r="KR15" s="1"/>
  <c r="KQ17"/>
  <c r="KR17" s="1"/>
  <c r="KQ11"/>
  <c r="KR11" s="1"/>
  <c r="KQ24"/>
  <c r="KR24" s="1"/>
  <c r="KQ28"/>
  <c r="KR28" s="1"/>
  <c r="KQ18"/>
  <c r="KR18" s="1"/>
  <c r="KQ25"/>
  <c r="KR25" s="1"/>
  <c r="KQ30"/>
  <c r="KR30" s="1"/>
  <c r="KQ27"/>
  <c r="KR27" s="1"/>
  <c r="KQ16"/>
  <c r="KR16" s="1"/>
  <c r="KQ19"/>
  <c r="KR19" s="1"/>
  <c r="KQ22"/>
  <c r="KR22" s="1"/>
  <c r="KQ29"/>
  <c r="KR29" s="1"/>
  <c r="KQ23"/>
  <c r="KR23" s="1"/>
  <c r="KQ26"/>
  <c r="KR26" s="1"/>
  <c r="KR31" l="1"/>
  <c r="KS12" l="1"/>
  <c r="KV12" s="1"/>
  <c r="KS20"/>
  <c r="KV20" s="1"/>
  <c r="KS26"/>
  <c r="KV26" s="1"/>
  <c r="KS10"/>
  <c r="KV10" s="1"/>
  <c r="KS9"/>
  <c r="KS25"/>
  <c r="KV25" s="1"/>
  <c r="KS23"/>
  <c r="KV23" s="1"/>
  <c r="KS11"/>
  <c r="KV11" s="1"/>
  <c r="KS13"/>
  <c r="KV13" s="1"/>
  <c r="KS19"/>
  <c r="KV19" s="1"/>
  <c r="KS30"/>
  <c r="KV30" s="1"/>
  <c r="KS21"/>
  <c r="KV21" s="1"/>
  <c r="KS15"/>
  <c r="KV15" s="1"/>
  <c r="KS29"/>
  <c r="KV29" s="1"/>
  <c r="KS16"/>
  <c r="KV16" s="1"/>
  <c r="KS22"/>
  <c r="KV22" s="1"/>
  <c r="KS27"/>
  <c r="KV27" s="1"/>
  <c r="KS24"/>
  <c r="KV24" s="1"/>
  <c r="KS17"/>
  <c r="KV17" s="1"/>
  <c r="KS28"/>
  <c r="KV28" s="1"/>
  <c r="KS14"/>
  <c r="KV14" s="1"/>
  <c r="KS18"/>
  <c r="KV18" s="1"/>
  <c r="KV9" l="1"/>
  <c r="KS31"/>
  <c r="KT31" l="1"/>
  <c r="KV31"/>
  <c r="KW9" l="1"/>
  <c r="KX9" s="1"/>
  <c r="KW22"/>
  <c r="KX22" s="1"/>
  <c r="KW29"/>
  <c r="KX29" s="1"/>
  <c r="KW13"/>
  <c r="KX13" s="1"/>
  <c r="KW27"/>
  <c r="KX27" s="1"/>
  <c r="KW21"/>
  <c r="KX21" s="1"/>
  <c r="KW19"/>
  <c r="KX19" s="1"/>
  <c r="KW15"/>
  <c r="KX15" s="1"/>
  <c r="KW17"/>
  <c r="KX17" s="1"/>
  <c r="KW23"/>
  <c r="KX23" s="1"/>
  <c r="KW20"/>
  <c r="KX20" s="1"/>
  <c r="KW30"/>
  <c r="KX30" s="1"/>
  <c r="KW14"/>
  <c r="KX14" s="1"/>
  <c r="KW16"/>
  <c r="KX16" s="1"/>
  <c r="KW10"/>
  <c r="KX10" s="1"/>
  <c r="KW12"/>
  <c r="KX12" s="1"/>
  <c r="KW24"/>
  <c r="KX24" s="1"/>
  <c r="KW28"/>
  <c r="KX28" s="1"/>
  <c r="KW18"/>
  <c r="KX18" s="1"/>
  <c r="KW11"/>
  <c r="KX11" s="1"/>
  <c r="KW26"/>
  <c r="KX26" s="1"/>
  <c r="KW25"/>
  <c r="KX25" s="1"/>
  <c r="KU31" l="1"/>
  <c r="KY28" s="1"/>
  <c r="KZ28" s="1"/>
  <c r="KY29" l="1"/>
  <c r="KZ29" s="1"/>
  <c r="KY9"/>
  <c r="KZ9" s="1"/>
  <c r="KY23"/>
  <c r="KZ23" s="1"/>
  <c r="KY30"/>
  <c r="KZ30" s="1"/>
  <c r="KY15"/>
  <c r="KZ15" s="1"/>
  <c r="KY27"/>
  <c r="KZ27" s="1"/>
  <c r="KY25"/>
  <c r="KZ25" s="1"/>
  <c r="KY20"/>
  <c r="KZ20" s="1"/>
  <c r="KY12"/>
  <c r="KZ12" s="1"/>
  <c r="KY22"/>
  <c r="KZ22" s="1"/>
  <c r="KY21"/>
  <c r="KZ21" s="1"/>
  <c r="KY14"/>
  <c r="KZ14" s="1"/>
  <c r="KY16"/>
  <c r="KZ16" s="1"/>
  <c r="KY17"/>
  <c r="KZ17" s="1"/>
  <c r="KY19"/>
  <c r="KZ19" s="1"/>
  <c r="KY24"/>
  <c r="KZ24" s="1"/>
  <c r="KY10"/>
  <c r="KZ10" s="1"/>
  <c r="KY13"/>
  <c r="KZ13" s="1"/>
  <c r="KY11"/>
  <c r="KZ11" s="1"/>
  <c r="KY18"/>
  <c r="KZ18" s="1"/>
  <c r="KY26"/>
  <c r="KZ26" s="1"/>
  <c r="KZ31" l="1"/>
  <c r="LA23" s="1"/>
  <c r="LD23" s="1"/>
  <c r="LA28" l="1"/>
  <c r="LD28" s="1"/>
  <c r="LA27"/>
  <c r="LD27" s="1"/>
  <c r="LA15"/>
  <c r="LD15" s="1"/>
  <c r="LA30"/>
  <c r="LD30" s="1"/>
  <c r="LA21"/>
  <c r="LD21" s="1"/>
  <c r="LA24"/>
  <c r="LD24" s="1"/>
  <c r="LA29"/>
  <c r="LD29" s="1"/>
  <c r="LA9"/>
  <c r="LA11"/>
  <c r="LD11" s="1"/>
  <c r="LA25"/>
  <c r="LD25" s="1"/>
  <c r="LA26"/>
  <c r="LD26" s="1"/>
  <c r="LA19"/>
  <c r="LD19" s="1"/>
  <c r="LA13"/>
  <c r="LD13" s="1"/>
  <c r="LA22"/>
  <c r="LD22" s="1"/>
  <c r="LA10"/>
  <c r="LD10" s="1"/>
  <c r="LA18"/>
  <c r="LD18" s="1"/>
  <c r="LA16"/>
  <c r="LD16" s="1"/>
  <c r="LA20"/>
  <c r="LD20" s="1"/>
  <c r="LA12"/>
  <c r="LD12" s="1"/>
  <c r="LA17"/>
  <c r="LD17" s="1"/>
  <c r="LA14"/>
  <c r="LD14" s="1"/>
  <c r="LD9"/>
  <c r="LA31" l="1"/>
  <c r="LB31" s="1"/>
  <c r="LD31" l="1"/>
  <c r="LE9" s="1"/>
  <c r="LF9" s="1"/>
  <c r="LE24" l="1"/>
  <c r="LF24" s="1"/>
  <c r="LE21"/>
  <c r="LF21" s="1"/>
  <c r="LE26"/>
  <c r="LF26" s="1"/>
  <c r="LE16"/>
  <c r="LF16" s="1"/>
  <c r="LE20"/>
  <c r="LF20" s="1"/>
  <c r="LE12"/>
  <c r="LF12" s="1"/>
  <c r="LE27"/>
  <c r="LF27" s="1"/>
  <c r="LE18"/>
  <c r="LF18" s="1"/>
  <c r="LE17"/>
  <c r="LF17" s="1"/>
  <c r="LE19"/>
  <c r="LF19" s="1"/>
  <c r="LE22"/>
  <c r="LF22" s="1"/>
  <c r="LE13"/>
  <c r="LF13" s="1"/>
  <c r="LE15"/>
  <c r="LF15" s="1"/>
  <c r="LE25"/>
  <c r="LF25" s="1"/>
  <c r="LE10"/>
  <c r="LF10" s="1"/>
  <c r="LE11"/>
  <c r="LF11" s="1"/>
  <c r="LE28"/>
  <c r="LF28" s="1"/>
  <c r="LE30"/>
  <c r="LF30" s="1"/>
  <c r="LE29"/>
  <c r="LF29" s="1"/>
  <c r="LE14"/>
  <c r="LF14" s="1"/>
  <c r="LE23"/>
  <c r="LF23" s="1"/>
  <c r="LC31"/>
  <c r="LG24" s="1"/>
  <c r="LH24" s="1"/>
  <c r="LG19" l="1"/>
  <c r="LH19" s="1"/>
  <c r="LG21"/>
  <c r="LH21" s="1"/>
  <c r="LG11"/>
  <c r="LH11" s="1"/>
  <c r="LG16"/>
  <c r="LH16" s="1"/>
  <c r="LG17"/>
  <c r="LH17" s="1"/>
  <c r="LG20"/>
  <c r="LH20" s="1"/>
  <c r="LG25"/>
  <c r="LH25" s="1"/>
  <c r="LG30"/>
  <c r="LH30" s="1"/>
  <c r="LG27"/>
  <c r="LH27" s="1"/>
  <c r="LG15"/>
  <c r="LH15" s="1"/>
  <c r="LG22"/>
  <c r="LH22" s="1"/>
  <c r="LG29"/>
  <c r="LH29" s="1"/>
  <c r="LG13"/>
  <c r="LH13" s="1"/>
  <c r="LG12"/>
  <c r="LH12" s="1"/>
  <c r="LG28"/>
  <c r="LH28" s="1"/>
  <c r="LG26"/>
  <c r="LH26" s="1"/>
  <c r="LG23"/>
  <c r="LH23" s="1"/>
  <c r="LG18"/>
  <c r="LH18" s="1"/>
  <c r="LG9"/>
  <c r="LH9" s="1"/>
  <c r="LG10"/>
  <c r="LH10" s="1"/>
  <c r="LG14"/>
  <c r="LH14" s="1"/>
  <c r="LH31" l="1"/>
  <c r="LI11" l="1"/>
  <c r="LL11" s="1"/>
  <c r="LI30"/>
  <c r="LL30" s="1"/>
  <c r="LI14"/>
  <c r="LL14" s="1"/>
  <c r="LI20"/>
  <c r="LL20" s="1"/>
  <c r="LI15"/>
  <c r="LL15" s="1"/>
  <c r="LI23"/>
  <c r="LL23" s="1"/>
  <c r="LI22"/>
  <c r="LL22" s="1"/>
  <c r="LI19"/>
  <c r="LL19" s="1"/>
  <c r="LI17"/>
  <c r="LL17" s="1"/>
  <c r="LI10"/>
  <c r="LL10" s="1"/>
  <c r="LI13"/>
  <c r="LL13" s="1"/>
  <c r="LI27"/>
  <c r="LL27" s="1"/>
  <c r="LI26"/>
  <c r="LL26" s="1"/>
  <c r="LI21"/>
  <c r="LL21" s="1"/>
  <c r="LI29"/>
  <c r="LL29" s="1"/>
  <c r="LI28"/>
  <c r="LL28" s="1"/>
  <c r="LI18"/>
  <c r="LL18" s="1"/>
  <c r="LI24"/>
  <c r="LL24" s="1"/>
  <c r="LI9"/>
  <c r="LI25"/>
  <c r="LL25" s="1"/>
  <c r="LI12"/>
  <c r="LL12" s="1"/>
  <c r="LI16"/>
  <c r="LL16" s="1"/>
  <c r="LI31" l="1"/>
  <c r="LL9"/>
  <c r="LJ31" l="1"/>
  <c r="LL31"/>
  <c r="LM9" l="1"/>
  <c r="LN9" s="1"/>
  <c r="LK31" s="1"/>
  <c r="LO24" s="1"/>
  <c r="LP24" s="1"/>
  <c r="LM10"/>
  <c r="LN10" s="1"/>
  <c r="LM11"/>
  <c r="LN11" s="1"/>
  <c r="LM20"/>
  <c r="LN20" s="1"/>
  <c r="LM25"/>
  <c r="LN25" s="1"/>
  <c r="LM29"/>
  <c r="LN29" s="1"/>
  <c r="LM27"/>
  <c r="LN27" s="1"/>
  <c r="LM13"/>
  <c r="LN13" s="1"/>
  <c r="LM21"/>
  <c r="LN21" s="1"/>
  <c r="LM28"/>
  <c r="LN28" s="1"/>
  <c r="LM30"/>
  <c r="LN30" s="1"/>
  <c r="LM16"/>
  <c r="LN16" s="1"/>
  <c r="LM26"/>
  <c r="LN26" s="1"/>
  <c r="LM12"/>
  <c r="LN12" s="1"/>
  <c r="LM18"/>
  <c r="LN18" s="1"/>
  <c r="LM14"/>
  <c r="LN14" s="1"/>
  <c r="LM24"/>
  <c r="LN24" s="1"/>
  <c r="LM17"/>
  <c r="LN17" s="1"/>
  <c r="LM15"/>
  <c r="LN15" s="1"/>
  <c r="LM22"/>
  <c r="LN22" s="1"/>
  <c r="LM19"/>
  <c r="LN19" s="1"/>
  <c r="LM23"/>
  <c r="LN23" s="1"/>
  <c r="LO14" l="1"/>
  <c r="LP14" s="1"/>
  <c r="LO18"/>
  <c r="LP18" s="1"/>
  <c r="LO10"/>
  <c r="LP10" s="1"/>
  <c r="LO13"/>
  <c r="LP13" s="1"/>
  <c r="LO29"/>
  <c r="LP29" s="1"/>
  <c r="LO27"/>
  <c r="LP27" s="1"/>
  <c r="LO11"/>
  <c r="LP11" s="1"/>
  <c r="LO25"/>
  <c r="LP25" s="1"/>
  <c r="LO28"/>
  <c r="LP28" s="1"/>
  <c r="LO17"/>
  <c r="LP17" s="1"/>
  <c r="LO22"/>
  <c r="LP22" s="1"/>
  <c r="LO30"/>
  <c r="LP30" s="1"/>
  <c r="LO20"/>
  <c r="LP20" s="1"/>
  <c r="LO16"/>
  <c r="LP16" s="1"/>
  <c r="LO23"/>
  <c r="LP23" s="1"/>
  <c r="LO9"/>
  <c r="LP9" s="1"/>
  <c r="LO12"/>
  <c r="LP12" s="1"/>
  <c r="LO15"/>
  <c r="LP15" s="1"/>
  <c r="LO19"/>
  <c r="LP19" s="1"/>
  <c r="LO26"/>
  <c r="LP26" s="1"/>
  <c r="LO21"/>
  <c r="LP21" s="1"/>
  <c r="LP31" l="1"/>
  <c r="LQ24" s="1"/>
  <c r="LT24" s="1"/>
  <c r="LQ30" l="1"/>
  <c r="LT30" s="1"/>
  <c r="LQ28"/>
  <c r="LT28" s="1"/>
  <c r="LQ10"/>
  <c r="LT10" s="1"/>
  <c r="LQ12"/>
  <c r="LT12" s="1"/>
  <c r="LQ16"/>
  <c r="LT16" s="1"/>
  <c r="LQ13"/>
  <c r="LT13" s="1"/>
  <c r="LQ29"/>
  <c r="LT29" s="1"/>
  <c r="LQ9"/>
  <c r="LT9" s="1"/>
  <c r="LQ27"/>
  <c r="LT27" s="1"/>
  <c r="LQ20"/>
  <c r="LT20" s="1"/>
  <c r="LQ23"/>
  <c r="LT23" s="1"/>
  <c r="LQ18"/>
  <c r="LT18" s="1"/>
  <c r="LQ22"/>
  <c r="LT22" s="1"/>
  <c r="LQ17"/>
  <c r="LT17" s="1"/>
  <c r="LQ15"/>
  <c r="LT15" s="1"/>
  <c r="LQ11"/>
  <c r="LT11" s="1"/>
  <c r="LQ25"/>
  <c r="LT25" s="1"/>
  <c r="LQ21"/>
  <c r="LT21" s="1"/>
  <c r="LQ14"/>
  <c r="LT14" s="1"/>
  <c r="LQ26"/>
  <c r="LT26" s="1"/>
  <c r="LQ19"/>
  <c r="LT19" s="1"/>
  <c r="LQ31" l="1"/>
  <c r="LT31" s="1"/>
  <c r="LU9" s="1"/>
  <c r="LV9" s="1"/>
  <c r="LU17" l="1"/>
  <c r="LV17" s="1"/>
  <c r="LU19"/>
  <c r="LV19" s="1"/>
  <c r="LU26"/>
  <c r="LV26" s="1"/>
  <c r="LU24"/>
  <c r="LV24" s="1"/>
  <c r="LU22"/>
  <c r="LV22" s="1"/>
  <c r="LU14"/>
  <c r="LV14" s="1"/>
  <c r="LU13"/>
  <c r="LV13" s="1"/>
  <c r="LR31"/>
  <c r="LU21"/>
  <c r="LV21" s="1"/>
  <c r="LU20"/>
  <c r="LV20" s="1"/>
  <c r="LU28"/>
  <c r="LV28" s="1"/>
  <c r="LU30"/>
  <c r="LV30" s="1"/>
  <c r="LU27"/>
  <c r="LV27" s="1"/>
  <c r="LU11"/>
  <c r="LV11" s="1"/>
  <c r="LU23"/>
  <c r="LV23" s="1"/>
  <c r="LU25"/>
  <c r="LV25" s="1"/>
  <c r="LU12"/>
  <c r="LV12" s="1"/>
  <c r="LS31" s="1"/>
  <c r="LW18" s="1"/>
  <c r="LX18" s="1"/>
  <c r="LU18"/>
  <c r="LV18" s="1"/>
  <c r="LU16"/>
  <c r="LV16" s="1"/>
  <c r="LU10"/>
  <c r="LV10" s="1"/>
  <c r="LU15"/>
  <c r="LV15" s="1"/>
  <c r="LU29"/>
  <c r="LV29" s="1"/>
  <c r="LW9" l="1"/>
  <c r="LX9" s="1"/>
  <c r="LW14"/>
  <c r="LX14" s="1"/>
  <c r="LW19"/>
  <c r="LX19" s="1"/>
  <c r="LW24"/>
  <c r="LX24" s="1"/>
  <c r="LW21"/>
  <c r="LX21" s="1"/>
  <c r="LW13"/>
  <c r="LX13" s="1"/>
  <c r="LW30"/>
  <c r="LX30" s="1"/>
  <c r="LW17"/>
  <c r="LX17" s="1"/>
  <c r="LW28"/>
  <c r="LX28" s="1"/>
  <c r="LW11"/>
  <c r="LX11" s="1"/>
  <c r="LW25"/>
  <c r="LX25" s="1"/>
  <c r="LW20"/>
  <c r="LX20" s="1"/>
  <c r="LW10"/>
  <c r="LX10" s="1"/>
  <c r="LW15"/>
  <c r="LX15" s="1"/>
  <c r="LW27"/>
  <c r="LX27" s="1"/>
  <c r="LW16"/>
  <c r="LX16" s="1"/>
  <c r="LW29"/>
  <c r="LX29" s="1"/>
  <c r="LW26"/>
  <c r="LX26" s="1"/>
  <c r="LW22"/>
  <c r="LX22" s="1"/>
  <c r="LW12"/>
  <c r="LX12" s="1"/>
  <c r="LW23"/>
  <c r="LX23" s="1"/>
  <c r="LX31" l="1"/>
  <c r="LY27" s="1"/>
  <c r="MB27" s="1"/>
  <c r="LY18" l="1"/>
  <c r="MB18" s="1"/>
  <c r="LY22"/>
  <c r="MB22" s="1"/>
  <c r="LY23"/>
  <c r="MB23" s="1"/>
  <c r="LY14"/>
  <c r="MB14" s="1"/>
  <c r="LY28"/>
  <c r="MB28" s="1"/>
  <c r="LY10"/>
  <c r="MB10" s="1"/>
  <c r="LY11"/>
  <c r="MB11" s="1"/>
  <c r="LY15"/>
  <c r="MB15" s="1"/>
  <c r="LY24"/>
  <c r="MB24" s="1"/>
  <c r="LY29"/>
  <c r="MB29" s="1"/>
  <c r="LY9"/>
  <c r="MB9" s="1"/>
  <c r="LY26"/>
  <c r="MB26" s="1"/>
  <c r="LY17"/>
  <c r="MB17" s="1"/>
  <c r="LY19"/>
  <c r="MB19" s="1"/>
  <c r="LY30"/>
  <c r="MB30" s="1"/>
  <c r="LY12"/>
  <c r="MB12" s="1"/>
  <c r="LY16"/>
  <c r="MB16" s="1"/>
  <c r="LY20"/>
  <c r="MB20" s="1"/>
  <c r="LY21"/>
  <c r="MB21" s="1"/>
  <c r="LY13"/>
  <c r="MB13" s="1"/>
  <c r="LY25"/>
  <c r="MB25" s="1"/>
  <c r="LY31" l="1"/>
  <c r="LZ31" s="1"/>
  <c r="MB31" l="1"/>
  <c r="MC10" s="1"/>
  <c r="MD10" s="1"/>
  <c r="MC27" l="1"/>
  <c r="MD27" s="1"/>
  <c r="MC23"/>
  <c r="MD23" s="1"/>
  <c r="MC29"/>
  <c r="MD29" s="1"/>
  <c r="MC17"/>
  <c r="MD17" s="1"/>
  <c r="MC19"/>
  <c r="MD19" s="1"/>
  <c r="MC12"/>
  <c r="MD12" s="1"/>
  <c r="MC25"/>
  <c r="MD25" s="1"/>
  <c r="MC11"/>
  <c r="MD11" s="1"/>
  <c r="MC18"/>
  <c r="MD18" s="1"/>
  <c r="MC24"/>
  <c r="MD24" s="1"/>
  <c r="MC15"/>
  <c r="MD15" s="1"/>
  <c r="MC14"/>
  <c r="MD14" s="1"/>
  <c r="MC20"/>
  <c r="MD20" s="1"/>
  <c r="MC9"/>
  <c r="MD9" s="1"/>
  <c r="MC28"/>
  <c r="MD28" s="1"/>
  <c r="MC30"/>
  <c r="MD30" s="1"/>
  <c r="MC26"/>
  <c r="MD26" s="1"/>
  <c r="MC21"/>
  <c r="MD21" s="1"/>
  <c r="MC13"/>
  <c r="MD13" s="1"/>
  <c r="MC22"/>
  <c r="MD22" s="1"/>
  <c r="MC16"/>
  <c r="MD16" s="1"/>
  <c r="MA31"/>
  <c r="ME25" l="1"/>
  <c r="MF25" s="1"/>
  <c r="ME27"/>
  <c r="MF27" s="1"/>
  <c r="ME30"/>
  <c r="MF30" s="1"/>
  <c r="ME21"/>
  <c r="MF21" s="1"/>
  <c r="ME18"/>
  <c r="MF18" s="1"/>
  <c r="ME19"/>
  <c r="MF19" s="1"/>
  <c r="ME22"/>
  <c r="MF22" s="1"/>
  <c r="ME13"/>
  <c r="MF13" s="1"/>
  <c r="ME29"/>
  <c r="MF29" s="1"/>
  <c r="ME9"/>
  <c r="MF9" s="1"/>
  <c r="ME23"/>
  <c r="MF23" s="1"/>
  <c r="ME12"/>
  <c r="MF12" s="1"/>
  <c r="ME26"/>
  <c r="MF26" s="1"/>
  <c r="ME24"/>
  <c r="MF24" s="1"/>
  <c r="ME14"/>
  <c r="MF14" s="1"/>
  <c r="ME20"/>
  <c r="MF20" s="1"/>
  <c r="ME16"/>
  <c r="MF16" s="1"/>
  <c r="ME28"/>
  <c r="MF28" s="1"/>
  <c r="ME10"/>
  <c r="MF10" s="1"/>
  <c r="ME11"/>
  <c r="MF11" s="1"/>
  <c r="ME15"/>
  <c r="MF15" s="1"/>
  <c r="ME17"/>
  <c r="MF17" s="1"/>
  <c r="MF31" l="1"/>
  <c r="MG13" l="1"/>
  <c r="MJ13" s="1"/>
  <c r="MG17"/>
  <c r="MJ17" s="1"/>
  <c r="MG16"/>
  <c r="MJ16" s="1"/>
  <c r="MG28"/>
  <c r="MJ28" s="1"/>
  <c r="MG26"/>
  <c r="MJ26" s="1"/>
  <c r="MG15"/>
  <c r="MJ15" s="1"/>
  <c r="MG23"/>
  <c r="MJ23" s="1"/>
  <c r="MG18"/>
  <c r="MJ18" s="1"/>
  <c r="MG9"/>
  <c r="MG30"/>
  <c r="MJ30" s="1"/>
  <c r="MG11"/>
  <c r="MJ11" s="1"/>
  <c r="MG25"/>
  <c r="MJ25" s="1"/>
  <c r="MG14"/>
  <c r="MJ14" s="1"/>
  <c r="MG20"/>
  <c r="MJ20" s="1"/>
  <c r="MG24"/>
  <c r="MJ24" s="1"/>
  <c r="MG22"/>
  <c r="MJ22" s="1"/>
  <c r="MG27"/>
  <c r="MJ27" s="1"/>
  <c r="MG19"/>
  <c r="MJ19" s="1"/>
  <c r="MG12"/>
  <c r="MJ12" s="1"/>
  <c r="MG10"/>
  <c r="MJ10" s="1"/>
  <c r="MG21"/>
  <c r="MJ21" s="1"/>
  <c r="MG29"/>
  <c r="MJ29" s="1"/>
  <c r="MJ9" l="1"/>
  <c r="MG31"/>
  <c r="MJ31" l="1"/>
  <c r="MH31"/>
  <c r="MK9" l="1"/>
  <c r="ML9" s="1"/>
  <c r="MK10"/>
  <c r="ML10" s="1"/>
  <c r="MK27"/>
  <c r="ML27" s="1"/>
  <c r="MK22"/>
  <c r="ML22" s="1"/>
  <c r="MK26"/>
  <c r="ML26" s="1"/>
  <c r="MK24"/>
  <c r="ML24" s="1"/>
  <c r="MK12"/>
  <c r="ML12" s="1"/>
  <c r="MK18"/>
  <c r="ML18" s="1"/>
  <c r="MK11"/>
  <c r="ML11" s="1"/>
  <c r="MK28"/>
  <c r="ML28" s="1"/>
  <c r="MK25"/>
  <c r="ML25" s="1"/>
  <c r="MK17"/>
  <c r="ML17" s="1"/>
  <c r="MK30"/>
  <c r="ML30" s="1"/>
  <c r="MK16"/>
  <c r="ML16" s="1"/>
  <c r="MK13"/>
  <c r="ML13" s="1"/>
  <c r="MK21"/>
  <c r="ML21" s="1"/>
  <c r="MK14"/>
  <c r="ML14" s="1"/>
  <c r="MK23"/>
  <c r="ML23" s="1"/>
  <c r="MK29"/>
  <c r="ML29" s="1"/>
  <c r="MK15"/>
  <c r="ML15" s="1"/>
  <c r="MK20"/>
  <c r="ML20" s="1"/>
  <c r="MK19"/>
  <c r="ML19" s="1"/>
  <c r="MI31" l="1"/>
  <c r="MM25" s="1"/>
  <c r="MN25" s="1"/>
  <c r="MM9" l="1"/>
  <c r="MN9" s="1"/>
  <c r="MM21"/>
  <c r="MN21" s="1"/>
  <c r="MM22"/>
  <c r="MN22" s="1"/>
  <c r="MM11"/>
  <c r="MN11" s="1"/>
  <c r="MM16"/>
  <c r="MN16" s="1"/>
  <c r="MM14"/>
  <c r="MN14" s="1"/>
  <c r="MM26"/>
  <c r="MN26" s="1"/>
  <c r="MM24"/>
  <c r="MN24" s="1"/>
  <c r="MM27"/>
  <c r="MN27" s="1"/>
  <c r="MM13"/>
  <c r="MN13" s="1"/>
  <c r="MM18"/>
  <c r="MN18" s="1"/>
  <c r="MM30"/>
  <c r="MN30" s="1"/>
  <c r="MM29"/>
  <c r="MN29" s="1"/>
  <c r="MM10"/>
  <c r="MN10" s="1"/>
  <c r="MM23"/>
  <c r="MN23" s="1"/>
  <c r="MM19"/>
  <c r="MN19" s="1"/>
  <c r="MM15"/>
  <c r="MN15" s="1"/>
  <c r="MM17"/>
  <c r="MN17" s="1"/>
  <c r="MM12"/>
  <c r="MN12" s="1"/>
  <c r="MM20"/>
  <c r="MN20" s="1"/>
  <c r="MM28"/>
  <c r="MN28" s="1"/>
  <c r="MN31" s="1"/>
  <c r="MO16" l="1"/>
  <c r="MR16" s="1"/>
  <c r="MO21"/>
  <c r="MR21" s="1"/>
  <c r="MO22"/>
  <c r="MR22" s="1"/>
  <c r="MO13"/>
  <c r="MR13" s="1"/>
  <c r="MO30"/>
  <c r="MR30" s="1"/>
  <c r="MO28"/>
  <c r="MR28" s="1"/>
  <c r="MO27"/>
  <c r="MR27" s="1"/>
  <c r="MO23"/>
  <c r="MR23" s="1"/>
  <c r="MO9"/>
  <c r="MO29"/>
  <c r="MR29" s="1"/>
  <c r="MO10"/>
  <c r="MR10" s="1"/>
  <c r="MO15"/>
  <c r="MR15" s="1"/>
  <c r="MO12"/>
  <c r="MR12" s="1"/>
  <c r="MO24"/>
  <c r="MR24" s="1"/>
  <c r="MO18"/>
  <c r="MR18" s="1"/>
  <c r="MO14"/>
  <c r="MR14" s="1"/>
  <c r="MO20"/>
  <c r="MR20" s="1"/>
  <c r="MO17"/>
  <c r="MR17" s="1"/>
  <c r="MO19"/>
  <c r="MR19" s="1"/>
  <c r="MO25"/>
  <c r="MR25" s="1"/>
  <c r="MO26"/>
  <c r="MR26" s="1"/>
  <c r="MO11"/>
  <c r="MR11" s="1"/>
  <c r="MR9" l="1"/>
  <c r="MO31"/>
  <c r="MR31" l="1"/>
  <c r="MP31"/>
  <c r="MS9" l="1"/>
  <c r="MT9" s="1"/>
  <c r="MS20"/>
  <c r="MT20" s="1"/>
  <c r="MS27"/>
  <c r="MT27" s="1"/>
  <c r="MS21"/>
  <c r="MT21" s="1"/>
  <c r="MS28"/>
  <c r="MT28" s="1"/>
  <c r="MS23"/>
  <c r="MT23" s="1"/>
  <c r="MS30"/>
  <c r="MT30" s="1"/>
  <c r="MS16"/>
  <c r="MT16" s="1"/>
  <c r="MS24"/>
  <c r="MT24" s="1"/>
  <c r="MS17"/>
  <c r="MT17" s="1"/>
  <c r="MS19"/>
  <c r="MT19" s="1"/>
  <c r="MS13"/>
  <c r="MT13" s="1"/>
  <c r="MS10"/>
  <c r="MT10" s="1"/>
  <c r="MS12"/>
  <c r="MT12" s="1"/>
  <c r="MS22"/>
  <c r="MT22" s="1"/>
  <c r="MS15"/>
  <c r="MT15" s="1"/>
  <c r="MS29"/>
  <c r="MT29" s="1"/>
  <c r="MS14"/>
  <c r="MT14" s="1"/>
  <c r="MS26"/>
  <c r="MT26" s="1"/>
  <c r="MS18"/>
  <c r="MT18" s="1"/>
  <c r="MS11"/>
  <c r="MT11" s="1"/>
  <c r="MS25"/>
  <c r="MT25" s="1"/>
  <c r="MQ31" l="1"/>
  <c r="MU27" l="1"/>
  <c r="MV27" s="1"/>
  <c r="MU20"/>
  <c r="MV20" s="1"/>
  <c r="MU28"/>
  <c r="MV28" s="1"/>
  <c r="MU29"/>
  <c r="MV29" s="1"/>
  <c r="MU18"/>
  <c r="MV18" s="1"/>
  <c r="MU14"/>
  <c r="MV14" s="1"/>
  <c r="MU12"/>
  <c r="MV12" s="1"/>
  <c r="MU25"/>
  <c r="MV25" s="1"/>
  <c r="MU15"/>
  <c r="MV15" s="1"/>
  <c r="MU23"/>
  <c r="MV23" s="1"/>
  <c r="MU21"/>
  <c r="MV21" s="1"/>
  <c r="MU22"/>
  <c r="MV22" s="1"/>
  <c r="MU19"/>
  <c r="MV19" s="1"/>
  <c r="MU10"/>
  <c r="MV10" s="1"/>
  <c r="MU24"/>
  <c r="MV24" s="1"/>
  <c r="MU13"/>
  <c r="MV13" s="1"/>
  <c r="MU26"/>
  <c r="MV26" s="1"/>
  <c r="MU9"/>
  <c r="MV9" s="1"/>
  <c r="MU30"/>
  <c r="MV30" s="1"/>
  <c r="MU17"/>
  <c r="MV17" s="1"/>
  <c r="MU16"/>
  <c r="MV16" s="1"/>
  <c r="MU11"/>
  <c r="MV11" s="1"/>
  <c r="MV31" l="1"/>
  <c r="MW16" s="1"/>
  <c r="MZ16" s="1"/>
  <c r="MW11" l="1"/>
  <c r="MZ11" s="1"/>
  <c r="MW22"/>
  <c r="MZ22" s="1"/>
  <c r="MW20"/>
  <c r="MZ20" s="1"/>
  <c r="MW25"/>
  <c r="MZ25" s="1"/>
  <c r="MW21"/>
  <c r="MZ21" s="1"/>
  <c r="MW30"/>
  <c r="MZ30" s="1"/>
  <c r="MW13"/>
  <c r="MZ13" s="1"/>
  <c r="MW15"/>
  <c r="MZ15" s="1"/>
  <c r="MW28"/>
  <c r="MZ28" s="1"/>
  <c r="MW18"/>
  <c r="MZ18" s="1"/>
  <c r="MW26"/>
  <c r="MZ26" s="1"/>
  <c r="MW10"/>
  <c r="MZ10" s="1"/>
  <c r="MW9"/>
  <c r="MZ9" s="1"/>
  <c r="MW23"/>
  <c r="MZ23" s="1"/>
  <c r="MW12"/>
  <c r="MZ12" s="1"/>
  <c r="MW19"/>
  <c r="MZ19" s="1"/>
  <c r="MW14"/>
  <c r="MZ14" s="1"/>
  <c r="MW17"/>
  <c r="MZ17" s="1"/>
  <c r="MW24"/>
  <c r="MZ24" s="1"/>
  <c r="MW27"/>
  <c r="MZ27" s="1"/>
  <c r="MW29"/>
  <c r="MZ29" s="1"/>
  <c r="MW31" l="1"/>
  <c r="MZ31" s="1"/>
  <c r="MX31" l="1"/>
  <c r="NA19"/>
  <c r="NB19" s="1"/>
  <c r="NA18"/>
  <c r="NB18" s="1"/>
  <c r="NA27"/>
  <c r="NB27" s="1"/>
  <c r="NA21"/>
  <c r="NB21" s="1"/>
  <c r="NA26"/>
  <c r="NB26" s="1"/>
  <c r="NA14"/>
  <c r="NB14" s="1"/>
  <c r="NA11"/>
  <c r="NB11" s="1"/>
  <c r="NA13"/>
  <c r="NB13" s="1"/>
  <c r="NA16"/>
  <c r="NB16" s="1"/>
  <c r="NA12"/>
  <c r="NB12" s="1"/>
  <c r="NA28"/>
  <c r="NB28" s="1"/>
  <c r="NA24"/>
  <c r="NB24" s="1"/>
  <c r="NA17"/>
  <c r="NB17" s="1"/>
  <c r="NA20"/>
  <c r="NB20" s="1"/>
  <c r="NA29"/>
  <c r="NB29" s="1"/>
  <c r="NA10"/>
  <c r="NB10" s="1"/>
  <c r="NA23"/>
  <c r="NB23" s="1"/>
  <c r="NA22"/>
  <c r="NB22" s="1"/>
  <c r="NA30"/>
  <c r="NB30" s="1"/>
  <c r="NA9"/>
  <c r="NB9" s="1"/>
  <c r="NA15"/>
  <c r="NB15" s="1"/>
  <c r="NA25"/>
  <c r="NB25" s="1"/>
  <c r="MY31" l="1"/>
  <c r="NC17" s="1"/>
  <c r="ND17" s="1"/>
  <c r="NC28" l="1"/>
  <c r="ND28" s="1"/>
  <c r="NC21"/>
  <c r="ND21" s="1"/>
  <c r="NC20"/>
  <c r="ND20" s="1"/>
  <c r="NC15"/>
  <c r="ND15" s="1"/>
  <c r="NC10"/>
  <c r="ND10" s="1"/>
  <c r="NC27"/>
  <c r="ND27" s="1"/>
  <c r="NC30"/>
  <c r="ND30" s="1"/>
  <c r="NC24"/>
  <c r="ND24" s="1"/>
  <c r="NC18"/>
  <c r="ND18" s="1"/>
  <c r="NC19"/>
  <c r="ND19" s="1"/>
  <c r="NC13"/>
  <c r="ND13" s="1"/>
  <c r="NC14"/>
  <c r="ND14" s="1"/>
  <c r="NC26"/>
  <c r="ND26" s="1"/>
  <c r="NC25"/>
  <c r="ND25" s="1"/>
  <c r="NC9"/>
  <c r="ND9" s="1"/>
  <c r="NC11"/>
  <c r="ND11" s="1"/>
  <c r="NC12"/>
  <c r="ND12" s="1"/>
  <c r="NC16"/>
  <c r="ND16" s="1"/>
  <c r="NC23"/>
  <c r="ND23" s="1"/>
  <c r="NC22"/>
  <c r="ND22" s="1"/>
  <c r="NC29"/>
  <c r="ND29" s="1"/>
  <c r="ND31" l="1"/>
  <c r="NE22" l="1"/>
  <c r="NH22" s="1"/>
  <c r="NE17"/>
  <c r="NH17" s="1"/>
  <c r="NE11"/>
  <c r="NH11" s="1"/>
  <c r="NE23"/>
  <c r="NH23" s="1"/>
  <c r="NE15"/>
  <c r="NH15" s="1"/>
  <c r="NE20"/>
  <c r="NH20" s="1"/>
  <c r="NE13"/>
  <c r="NH13" s="1"/>
  <c r="NE25"/>
  <c r="NH25" s="1"/>
  <c r="NE30"/>
  <c r="NH30" s="1"/>
  <c r="NE9"/>
  <c r="NE12"/>
  <c r="NH12" s="1"/>
  <c r="NE29"/>
  <c r="NH29" s="1"/>
  <c r="NE28"/>
  <c r="NH28" s="1"/>
  <c r="NE21"/>
  <c r="NH21" s="1"/>
  <c r="NE16"/>
  <c r="NH16" s="1"/>
  <c r="NE24"/>
  <c r="NH24" s="1"/>
  <c r="NE14"/>
  <c r="NH14" s="1"/>
  <c r="NE18"/>
  <c r="NH18" s="1"/>
  <c r="NE27"/>
  <c r="NH27" s="1"/>
  <c r="NE19"/>
  <c r="NH19" s="1"/>
  <c r="NE26"/>
  <c r="NH26" s="1"/>
  <c r="NE10"/>
  <c r="NH10" s="1"/>
  <c r="NE31" l="1"/>
  <c r="NH9"/>
  <c r="NH31" l="1"/>
  <c r="NF31"/>
  <c r="NI9" l="1"/>
  <c r="NJ9" s="1"/>
  <c r="NI12"/>
  <c r="NJ12" s="1"/>
  <c r="NI22"/>
  <c r="NJ22" s="1"/>
  <c r="NI16"/>
  <c r="NJ16" s="1"/>
  <c r="NI27"/>
  <c r="NJ27" s="1"/>
  <c r="NI25"/>
  <c r="NJ25" s="1"/>
  <c r="NI15"/>
  <c r="NJ15" s="1"/>
  <c r="NI18"/>
  <c r="NJ18" s="1"/>
  <c r="NI19"/>
  <c r="NJ19" s="1"/>
  <c r="NI13"/>
  <c r="NJ13" s="1"/>
  <c r="NI23"/>
  <c r="NJ23" s="1"/>
  <c r="NI10"/>
  <c r="NJ10" s="1"/>
  <c r="NI11"/>
  <c r="NJ11" s="1"/>
  <c r="NI28"/>
  <c r="NJ28" s="1"/>
  <c r="NI26"/>
  <c r="NJ26" s="1"/>
  <c r="NI20"/>
  <c r="NJ20" s="1"/>
  <c r="NI14"/>
  <c r="NJ14" s="1"/>
  <c r="NI24"/>
  <c r="NJ24" s="1"/>
  <c r="NI21"/>
  <c r="NJ21" s="1"/>
  <c r="NI29"/>
  <c r="NJ29" s="1"/>
  <c r="NI17"/>
  <c r="NJ17" s="1"/>
  <c r="NI30"/>
  <c r="NJ30" s="1"/>
  <c r="NG31" l="1"/>
  <c r="NK30" l="1"/>
  <c r="NL30" s="1"/>
  <c r="NK29"/>
  <c r="NL29" s="1"/>
  <c r="NK11"/>
  <c r="NL11" s="1"/>
  <c r="NK15"/>
  <c r="NL15" s="1"/>
  <c r="NK27"/>
  <c r="NL27" s="1"/>
  <c r="NK10"/>
  <c r="NL10" s="1"/>
  <c r="NK20"/>
  <c r="NL20" s="1"/>
  <c r="NK18"/>
  <c r="NL18" s="1"/>
  <c r="NK22"/>
  <c r="NL22" s="1"/>
  <c r="NK17"/>
  <c r="NL17" s="1"/>
  <c r="NK9"/>
  <c r="NL9" s="1"/>
  <c r="NK25"/>
  <c r="NL25" s="1"/>
  <c r="NK24"/>
  <c r="NL24" s="1"/>
  <c r="NK16"/>
  <c r="NL16" s="1"/>
  <c r="NK13"/>
  <c r="NL13" s="1"/>
  <c r="NK28"/>
  <c r="NL28" s="1"/>
  <c r="NK23"/>
  <c r="NL23" s="1"/>
  <c r="NK12"/>
  <c r="NL12" s="1"/>
  <c r="NK19"/>
  <c r="NL19" s="1"/>
  <c r="NK21"/>
  <c r="NL21" s="1"/>
  <c r="NK26"/>
  <c r="NL26" s="1"/>
  <c r="NK14"/>
  <c r="NL14" s="1"/>
  <c r="NL31" l="1"/>
  <c r="NM17" l="1"/>
  <c r="NP17" s="1"/>
  <c r="NM16"/>
  <c r="NP16" s="1"/>
  <c r="NM20"/>
  <c r="NP20" s="1"/>
  <c r="NM12"/>
  <c r="NP12" s="1"/>
  <c r="NM22"/>
  <c r="NP22" s="1"/>
  <c r="NM29"/>
  <c r="NP29" s="1"/>
  <c r="NM25"/>
  <c r="NP25" s="1"/>
  <c r="NM24"/>
  <c r="NP24" s="1"/>
  <c r="NM30"/>
  <c r="NP30" s="1"/>
  <c r="NM10"/>
  <c r="NP10" s="1"/>
  <c r="NM18"/>
  <c r="NP18" s="1"/>
  <c r="NM19"/>
  <c r="NP19" s="1"/>
  <c r="NM13"/>
  <c r="NP13" s="1"/>
  <c r="NM15"/>
  <c r="NP15" s="1"/>
  <c r="NM14"/>
  <c r="NP14" s="1"/>
  <c r="NM11"/>
  <c r="NP11" s="1"/>
  <c r="NM21"/>
  <c r="NP21" s="1"/>
  <c r="NM26"/>
  <c r="NP26" s="1"/>
  <c r="NM28"/>
  <c r="NP28" s="1"/>
  <c r="NM9"/>
  <c r="NM23"/>
  <c r="NP23" s="1"/>
  <c r="NM27"/>
  <c r="NP27" s="1"/>
  <c r="NP9" l="1"/>
  <c r="NM31"/>
  <c r="NN31" l="1"/>
  <c r="NP31"/>
  <c r="NQ9" s="1"/>
  <c r="NR9" s="1"/>
  <c r="NQ16" l="1"/>
  <c r="NR16" s="1"/>
  <c r="NQ30"/>
  <c r="NR30" s="1"/>
  <c r="NQ26"/>
  <c r="NR26" s="1"/>
  <c r="NQ28"/>
  <c r="NR28" s="1"/>
  <c r="NQ20"/>
  <c r="NR20" s="1"/>
  <c r="NQ19"/>
  <c r="NR19" s="1"/>
  <c r="NQ11"/>
  <c r="NR11" s="1"/>
  <c r="NQ12"/>
  <c r="NR12" s="1"/>
  <c r="NQ24"/>
  <c r="NR24" s="1"/>
  <c r="NQ13"/>
  <c r="NR13" s="1"/>
  <c r="NQ27"/>
  <c r="NR27" s="1"/>
  <c r="NQ29"/>
  <c r="NR29" s="1"/>
  <c r="NQ25"/>
  <c r="NR25" s="1"/>
  <c r="NQ21"/>
  <c r="NR21" s="1"/>
  <c r="NQ17"/>
  <c r="NR17" s="1"/>
  <c r="NQ10"/>
  <c r="NR10" s="1"/>
  <c r="NQ18"/>
  <c r="NR18" s="1"/>
  <c r="NQ23"/>
  <c r="NR23" s="1"/>
  <c r="NQ22"/>
  <c r="NR22" s="1"/>
  <c r="NQ15"/>
  <c r="NR15" s="1"/>
  <c r="NQ14"/>
  <c r="NR14" s="1"/>
  <c r="NO31" l="1"/>
  <c r="NS28" s="1"/>
  <c r="NT28" s="1"/>
  <c r="NS16" l="1"/>
  <c r="NT16" s="1"/>
  <c r="NS24"/>
  <c r="NT24" s="1"/>
  <c r="NS11"/>
  <c r="NT11" s="1"/>
  <c r="NS29"/>
  <c r="NT29" s="1"/>
  <c r="NS27"/>
  <c r="NT27" s="1"/>
  <c r="NS26"/>
  <c r="NT26" s="1"/>
  <c r="NS18"/>
  <c r="NT18" s="1"/>
  <c r="NS20"/>
  <c r="NT20" s="1"/>
  <c r="NS14"/>
  <c r="NT14" s="1"/>
  <c r="NS13"/>
  <c r="NT13" s="1"/>
  <c r="NS30"/>
  <c r="NT30" s="1"/>
  <c r="NS25"/>
  <c r="NT25" s="1"/>
  <c r="NS9"/>
  <c r="NT9" s="1"/>
  <c r="NS12"/>
  <c r="NT12" s="1"/>
  <c r="NS15"/>
  <c r="NT15" s="1"/>
  <c r="NS19"/>
  <c r="NT19" s="1"/>
  <c r="NS17"/>
  <c r="NT17" s="1"/>
  <c r="NS23"/>
  <c r="NT23" s="1"/>
  <c r="NS22"/>
  <c r="NT22" s="1"/>
  <c r="NS21"/>
  <c r="NT21" s="1"/>
  <c r="NS10"/>
  <c r="NT10" s="1"/>
  <c r="NT31" l="1"/>
  <c r="NU26" s="1"/>
  <c r="NX26" s="1"/>
  <c r="NU9" l="1"/>
  <c r="NX9" s="1"/>
  <c r="NU20"/>
  <c r="NX20" s="1"/>
  <c r="NU10"/>
  <c r="NX10" s="1"/>
  <c r="NU13"/>
  <c r="NX13" s="1"/>
  <c r="NU27"/>
  <c r="NX27" s="1"/>
  <c r="NU25"/>
  <c r="NX25" s="1"/>
  <c r="NU17"/>
  <c r="NX17" s="1"/>
  <c r="NU29"/>
  <c r="NX29" s="1"/>
  <c r="NU12"/>
  <c r="NX12" s="1"/>
  <c r="NU22"/>
  <c r="NX22" s="1"/>
  <c r="NU19"/>
  <c r="NX19" s="1"/>
  <c r="NU15"/>
  <c r="NX15" s="1"/>
  <c r="NU18"/>
  <c r="NX18" s="1"/>
  <c r="NU11"/>
  <c r="NX11" s="1"/>
  <c r="NU28"/>
  <c r="NX28" s="1"/>
  <c r="NU30"/>
  <c r="NX30" s="1"/>
  <c r="NU24"/>
  <c r="NX24" s="1"/>
  <c r="NU23"/>
  <c r="NX23" s="1"/>
  <c r="NU21"/>
  <c r="NX21" s="1"/>
  <c r="NU14"/>
  <c r="NX14" s="1"/>
  <c r="NU16"/>
  <c r="NX16" s="1"/>
  <c r="NU31" l="1"/>
  <c r="NV31" s="1"/>
  <c r="NX31" l="1"/>
  <c r="NY9" s="1"/>
  <c r="NZ9" s="1"/>
  <c r="NY26" l="1"/>
  <c r="NZ26" s="1"/>
  <c r="NY14"/>
  <c r="NZ14" s="1"/>
  <c r="NY20"/>
  <c r="NZ20" s="1"/>
  <c r="NY25"/>
  <c r="NZ25" s="1"/>
  <c r="NY10"/>
  <c r="NZ10" s="1"/>
  <c r="NY27"/>
  <c r="NZ27" s="1"/>
  <c r="NY16"/>
  <c r="NZ16" s="1"/>
  <c r="NY18"/>
  <c r="NZ18" s="1"/>
  <c r="NY17"/>
  <c r="NZ17" s="1"/>
  <c r="NY28"/>
  <c r="NZ28" s="1"/>
  <c r="NY23"/>
  <c r="NZ23" s="1"/>
  <c r="NY12"/>
  <c r="NZ12" s="1"/>
  <c r="NY22"/>
  <c r="NZ22" s="1"/>
  <c r="NY19"/>
  <c r="NZ19" s="1"/>
  <c r="NY13"/>
  <c r="NZ13" s="1"/>
  <c r="NY24"/>
  <c r="NZ24" s="1"/>
  <c r="NY11"/>
  <c r="NZ11" s="1"/>
  <c r="NY15"/>
  <c r="NZ15" s="1"/>
  <c r="NY29"/>
  <c r="NZ29" s="1"/>
  <c r="NW31" s="1"/>
  <c r="OA22" s="1"/>
  <c r="OB22" s="1"/>
  <c r="NY30"/>
  <c r="NZ30" s="1"/>
  <c r="NY21"/>
  <c r="NZ21" s="1"/>
  <c r="OA20" l="1"/>
  <c r="OB20" s="1"/>
  <c r="OA12"/>
  <c r="OB12" s="1"/>
  <c r="OA14"/>
  <c r="OB14" s="1"/>
  <c r="OA29"/>
  <c r="OB29" s="1"/>
  <c r="OA27"/>
  <c r="OB27" s="1"/>
  <c r="OA24"/>
  <c r="OB24" s="1"/>
  <c r="OA11"/>
  <c r="OB11" s="1"/>
  <c r="OA23"/>
  <c r="OB23" s="1"/>
  <c r="OA15"/>
  <c r="OB15" s="1"/>
  <c r="OA18"/>
  <c r="OB18" s="1"/>
  <c r="OA9"/>
  <c r="OB9" s="1"/>
  <c r="OA10"/>
  <c r="OB10" s="1"/>
  <c r="OA28"/>
  <c r="OB28" s="1"/>
  <c r="OA26"/>
  <c r="OB26" s="1"/>
  <c r="OA19"/>
  <c r="OB19" s="1"/>
  <c r="OA21"/>
  <c r="OB21" s="1"/>
  <c r="OA16"/>
  <c r="OB16" s="1"/>
  <c r="OB31" s="1"/>
  <c r="OA13"/>
  <c r="OB13" s="1"/>
  <c r="OA17"/>
  <c r="OB17" s="1"/>
  <c r="OA30"/>
  <c r="OB30" s="1"/>
  <c r="OA25"/>
  <c r="OB25" s="1"/>
  <c r="OC12" l="1"/>
  <c r="OF12" s="1"/>
  <c r="OC9"/>
  <c r="OC30"/>
  <c r="OF30" s="1"/>
  <c r="OC18"/>
  <c r="OF18" s="1"/>
  <c r="OC24"/>
  <c r="OF24" s="1"/>
  <c r="OC11"/>
  <c r="OF11" s="1"/>
  <c r="OC16"/>
  <c r="OF16" s="1"/>
  <c r="OC10"/>
  <c r="OF10" s="1"/>
  <c r="OC14"/>
  <c r="OF14" s="1"/>
  <c r="OC22"/>
  <c r="OF22" s="1"/>
  <c r="OC13"/>
  <c r="OF13" s="1"/>
  <c r="OC15"/>
  <c r="OF15" s="1"/>
  <c r="OC19"/>
  <c r="OF19" s="1"/>
  <c r="OC23"/>
  <c r="OF23" s="1"/>
  <c r="OC26"/>
  <c r="OF26" s="1"/>
  <c r="OC17"/>
  <c r="OF17" s="1"/>
  <c r="OC25"/>
  <c r="OF25" s="1"/>
  <c r="OC29"/>
  <c r="OF29" s="1"/>
  <c r="OC27"/>
  <c r="OF27" s="1"/>
  <c r="OC20"/>
  <c r="OF20" s="1"/>
  <c r="OC28"/>
  <c r="OF28" s="1"/>
  <c r="OC21"/>
  <c r="OF21" s="1"/>
  <c r="OF9" l="1"/>
  <c r="OC31"/>
  <c r="OF31" l="1"/>
  <c r="OG9" s="1"/>
  <c r="OH9" s="1"/>
  <c r="OD31"/>
  <c r="OG14" l="1"/>
  <c r="OH14" s="1"/>
  <c r="OG22"/>
  <c r="OH22" s="1"/>
  <c r="OG13"/>
  <c r="OH13" s="1"/>
  <c r="OG17"/>
  <c r="OH17" s="1"/>
  <c r="OG20"/>
  <c r="OH20" s="1"/>
  <c r="OG19"/>
  <c r="OH19" s="1"/>
  <c r="OG23"/>
  <c r="OH23" s="1"/>
  <c r="OG26"/>
  <c r="OH26" s="1"/>
  <c r="OG25"/>
  <c r="OH25" s="1"/>
  <c r="OG12"/>
  <c r="OH12" s="1"/>
  <c r="OG29"/>
  <c r="OH29" s="1"/>
  <c r="OG27"/>
  <c r="OH27" s="1"/>
  <c r="OG30"/>
  <c r="OH30" s="1"/>
  <c r="OG10"/>
  <c r="OH10" s="1"/>
  <c r="OG28"/>
  <c r="OH28" s="1"/>
  <c r="OG24"/>
  <c r="OH24" s="1"/>
  <c r="OG21"/>
  <c r="OH21" s="1"/>
  <c r="OG11"/>
  <c r="OH11" s="1"/>
  <c r="OG16"/>
  <c r="OH16" s="1"/>
  <c r="OG15"/>
  <c r="OH15" s="1"/>
  <c r="OG18"/>
  <c r="OH18" s="1"/>
  <c r="OE31" l="1"/>
  <c r="OI23" s="1"/>
  <c r="OJ23" s="1"/>
  <c r="OI27" l="1"/>
  <c r="OJ27" s="1"/>
  <c r="OI18"/>
  <c r="OJ18" s="1"/>
  <c r="OI30"/>
  <c r="OJ30" s="1"/>
  <c r="OI22"/>
  <c r="OJ22" s="1"/>
  <c r="OI12"/>
  <c r="OJ12" s="1"/>
  <c r="OI24"/>
  <c r="OJ24" s="1"/>
  <c r="OI29"/>
  <c r="OJ29" s="1"/>
  <c r="OI11"/>
  <c r="OJ11" s="1"/>
  <c r="OI9"/>
  <c r="OJ9" s="1"/>
  <c r="OI21"/>
  <c r="OJ21" s="1"/>
  <c r="OI28"/>
  <c r="OJ28" s="1"/>
  <c r="OI20"/>
  <c r="OJ20" s="1"/>
  <c r="OI14"/>
  <c r="OJ14" s="1"/>
  <c r="OI10"/>
  <c r="OJ10" s="1"/>
  <c r="OI19"/>
  <c r="OJ19" s="1"/>
  <c r="OI25"/>
  <c r="OJ25" s="1"/>
  <c r="OI13"/>
  <c r="OJ13" s="1"/>
  <c r="OI26"/>
  <c r="OJ26" s="1"/>
  <c r="OI16"/>
  <c r="OJ16" s="1"/>
  <c r="OI15"/>
  <c r="OJ15" s="1"/>
  <c r="OI17"/>
  <c r="OJ17" s="1"/>
  <c r="OJ31" l="1"/>
  <c r="OK25" s="1"/>
  <c r="ON25" s="1"/>
  <c r="OK15" l="1"/>
  <c r="ON15" s="1"/>
  <c r="OK16"/>
  <c r="ON16" s="1"/>
  <c r="OK11"/>
  <c r="ON11" s="1"/>
  <c r="OK30"/>
  <c r="ON30" s="1"/>
  <c r="OK12"/>
  <c r="ON12" s="1"/>
  <c r="OK10"/>
  <c r="ON10" s="1"/>
  <c r="OK20"/>
  <c r="ON20" s="1"/>
  <c r="OK22"/>
  <c r="ON22" s="1"/>
  <c r="OK14"/>
  <c r="ON14" s="1"/>
  <c r="OK9"/>
  <c r="OK27"/>
  <c r="ON27" s="1"/>
  <c r="OK21"/>
  <c r="ON21" s="1"/>
  <c r="OK28"/>
  <c r="ON28" s="1"/>
  <c r="OK13"/>
  <c r="ON13" s="1"/>
  <c r="OK18"/>
  <c r="ON18" s="1"/>
  <c r="OK17"/>
  <c r="ON17" s="1"/>
  <c r="OK24"/>
  <c r="ON24" s="1"/>
  <c r="OK26"/>
  <c r="ON26" s="1"/>
  <c r="OK23"/>
  <c r="ON23" s="1"/>
  <c r="OK19"/>
  <c r="ON19" s="1"/>
  <c r="OK29"/>
  <c r="ON29" s="1"/>
  <c r="ON9"/>
  <c r="OK31" l="1"/>
  <c r="ON31" s="1"/>
  <c r="OO9" s="1"/>
  <c r="OP9" s="1"/>
  <c r="OL31" l="1"/>
  <c r="OO25"/>
  <c r="OP25" s="1"/>
  <c r="OO11"/>
  <c r="OP11" s="1"/>
  <c r="OO10"/>
  <c r="OP10" s="1"/>
  <c r="OO28"/>
  <c r="OP28" s="1"/>
  <c r="OO13"/>
  <c r="OP13" s="1"/>
  <c r="OO16"/>
  <c r="OP16" s="1"/>
  <c r="OO12"/>
  <c r="OP12" s="1"/>
  <c r="OO26"/>
  <c r="OP26" s="1"/>
  <c r="OO15"/>
  <c r="OP15" s="1"/>
  <c r="OO14"/>
  <c r="OP14" s="1"/>
  <c r="OO24"/>
  <c r="OP24" s="1"/>
  <c r="OO17"/>
  <c r="OP17" s="1"/>
  <c r="OO29"/>
  <c r="OP29" s="1"/>
  <c r="OO19"/>
  <c r="OP19" s="1"/>
  <c r="OO20"/>
  <c r="OP20" s="1"/>
  <c r="OO27"/>
  <c r="OP27" s="1"/>
  <c r="OO23"/>
  <c r="OP23" s="1"/>
  <c r="OO22"/>
  <c r="OP22" s="1"/>
  <c r="OO21"/>
  <c r="OP21" s="1"/>
  <c r="OO18"/>
  <c r="OP18" s="1"/>
  <c r="OO30"/>
  <c r="OP30" s="1"/>
  <c r="OM31" l="1"/>
  <c r="OQ25" s="1"/>
  <c r="OR25" s="1"/>
  <c r="OQ20" l="1"/>
  <c r="OR20" s="1"/>
  <c r="OQ27"/>
  <c r="OR27" s="1"/>
  <c r="OQ18"/>
  <c r="OR18" s="1"/>
  <c r="OQ28"/>
  <c r="OR28" s="1"/>
  <c r="OQ22"/>
  <c r="OR22" s="1"/>
  <c r="OQ19"/>
  <c r="OR19" s="1"/>
  <c r="OQ24"/>
  <c r="OR24" s="1"/>
  <c r="OQ17"/>
  <c r="OR17" s="1"/>
  <c r="OQ12"/>
  <c r="OR12" s="1"/>
  <c r="OQ13"/>
  <c r="OR13" s="1"/>
  <c r="OQ14"/>
  <c r="OR14" s="1"/>
  <c r="OQ15"/>
  <c r="OR15" s="1"/>
  <c r="OQ9"/>
  <c r="OR9" s="1"/>
  <c r="OQ10"/>
  <c r="OR10" s="1"/>
  <c r="OQ26"/>
  <c r="OR26" s="1"/>
  <c r="OQ29"/>
  <c r="OR29" s="1"/>
  <c r="OQ16"/>
  <c r="OR16" s="1"/>
  <c r="OQ11"/>
  <c r="OR11" s="1"/>
  <c r="OQ30"/>
  <c r="OR30" s="1"/>
  <c r="OQ23"/>
  <c r="OR23" s="1"/>
  <c r="OQ21"/>
  <c r="OR21" s="1"/>
  <c r="OR31" l="1"/>
  <c r="OS29" l="1"/>
  <c r="OV29" s="1"/>
  <c r="OS12"/>
  <c r="OV12" s="1"/>
  <c r="OS28"/>
  <c r="OV28" s="1"/>
  <c r="OS24"/>
  <c r="OV24" s="1"/>
  <c r="OS11"/>
  <c r="OV11" s="1"/>
  <c r="OS9"/>
  <c r="OS10"/>
  <c r="OV10" s="1"/>
  <c r="OS23"/>
  <c r="OV23" s="1"/>
  <c r="OS21"/>
  <c r="OV21" s="1"/>
  <c r="OS25"/>
  <c r="OV25" s="1"/>
  <c r="OS13"/>
  <c r="OV13" s="1"/>
  <c r="OS27"/>
  <c r="OV27" s="1"/>
  <c r="OS16"/>
  <c r="OV16" s="1"/>
  <c r="OS20"/>
  <c r="OV20" s="1"/>
  <c r="OS18"/>
  <c r="OV18" s="1"/>
  <c r="OS26"/>
  <c r="OV26" s="1"/>
  <c r="OS19"/>
  <c r="OV19" s="1"/>
  <c r="OS30"/>
  <c r="OV30" s="1"/>
  <c r="OS17"/>
  <c r="OV17" s="1"/>
  <c r="OS15"/>
  <c r="OV15" s="1"/>
  <c r="OS14"/>
  <c r="OV14" s="1"/>
  <c r="OS22"/>
  <c r="OV22" s="1"/>
  <c r="OS31" l="1"/>
  <c r="OV9"/>
  <c r="OV31" l="1"/>
  <c r="OW9" s="1"/>
  <c r="OX9" s="1"/>
  <c r="OT31"/>
  <c r="OW16" l="1"/>
  <c r="OX16" s="1"/>
  <c r="OW12"/>
  <c r="OX12" s="1"/>
  <c r="OW19"/>
  <c r="OX19" s="1"/>
  <c r="OW27"/>
  <c r="OX27" s="1"/>
  <c r="OW17"/>
  <c r="OX17" s="1"/>
  <c r="OW11"/>
  <c r="OX11" s="1"/>
  <c r="OW15"/>
  <c r="OX15" s="1"/>
  <c r="OW14"/>
  <c r="OX14" s="1"/>
  <c r="OW29"/>
  <c r="OX29" s="1"/>
  <c r="OW13"/>
  <c r="OX13" s="1"/>
  <c r="OW21"/>
  <c r="OX21" s="1"/>
  <c r="OW26"/>
  <c r="OX26" s="1"/>
  <c r="OW20"/>
  <c r="OX20" s="1"/>
  <c r="OW24"/>
  <c r="OX24" s="1"/>
  <c r="OW25"/>
  <c r="OX25" s="1"/>
  <c r="OW10"/>
  <c r="OX10" s="1"/>
  <c r="OW30"/>
  <c r="OX30" s="1"/>
  <c r="OW23"/>
  <c r="OX23" s="1"/>
  <c r="OW28"/>
  <c r="OX28" s="1"/>
  <c r="OW22"/>
  <c r="OX22" s="1"/>
  <c r="OW18"/>
  <c r="OX18" s="1"/>
  <c r="OU31" l="1"/>
  <c r="OY17" s="1"/>
  <c r="OZ17" s="1"/>
  <c r="OY24" l="1"/>
  <c r="OZ24" s="1"/>
  <c r="OY15"/>
  <c r="OZ15" s="1"/>
  <c r="OY29"/>
  <c r="OZ29" s="1"/>
  <c r="OY23"/>
  <c r="OZ23" s="1"/>
  <c r="OY13"/>
  <c r="OZ13" s="1"/>
  <c r="OY10"/>
  <c r="OZ10" s="1"/>
  <c r="OY16"/>
  <c r="OZ16" s="1"/>
  <c r="OY9"/>
  <c r="OZ9" s="1"/>
  <c r="OY22"/>
  <c r="OZ22" s="1"/>
  <c r="OY12"/>
  <c r="OZ12" s="1"/>
  <c r="OY26"/>
  <c r="OZ26" s="1"/>
  <c r="OY28"/>
  <c r="OZ28" s="1"/>
  <c r="OY14"/>
  <c r="OZ14" s="1"/>
  <c r="OY11"/>
  <c r="OZ11" s="1"/>
  <c r="OY30"/>
  <c r="OZ30" s="1"/>
  <c r="OY25"/>
  <c r="OZ25" s="1"/>
  <c r="OY21"/>
  <c r="OZ21" s="1"/>
  <c r="OY19"/>
  <c r="OZ19" s="1"/>
  <c r="OY18"/>
  <c r="OZ18" s="1"/>
  <c r="OY27"/>
  <c r="OZ27" s="1"/>
  <c r="OY20"/>
  <c r="OZ20" s="1"/>
  <c r="OZ31" l="1"/>
  <c r="PA20" s="1"/>
  <c r="PD20" s="1"/>
  <c r="PA14" l="1"/>
  <c r="PD14" s="1"/>
  <c r="PA12"/>
  <c r="PD12" s="1"/>
  <c r="PA15"/>
  <c r="PD15" s="1"/>
  <c r="PA19"/>
  <c r="PD19" s="1"/>
  <c r="PA21"/>
  <c r="PD21" s="1"/>
  <c r="PA24"/>
  <c r="PD24" s="1"/>
  <c r="PA18"/>
  <c r="PD18" s="1"/>
  <c r="PA30"/>
  <c r="PD30" s="1"/>
  <c r="PA16"/>
  <c r="PD16" s="1"/>
  <c r="PA11"/>
  <c r="PD11" s="1"/>
  <c r="PA25"/>
  <c r="PD25" s="1"/>
  <c r="PA27"/>
  <c r="PD27" s="1"/>
  <c r="PA23"/>
  <c r="PD23" s="1"/>
  <c r="PA17"/>
  <c r="PD17" s="1"/>
  <c r="PA9"/>
  <c r="PD9" s="1"/>
  <c r="PA26"/>
  <c r="PD26" s="1"/>
  <c r="PA13"/>
  <c r="PD13" s="1"/>
  <c r="PA29"/>
  <c r="PD29" s="1"/>
  <c r="PA28"/>
  <c r="PD28" s="1"/>
  <c r="PA10"/>
  <c r="PD10" s="1"/>
  <c r="PA22"/>
  <c r="PD22" s="1"/>
  <c r="PA31" l="1"/>
  <c r="PD31" s="1"/>
  <c r="PE9" s="1"/>
  <c r="PF9" s="1"/>
  <c r="PB31" l="1"/>
  <c r="PE30"/>
  <c r="PF30" s="1"/>
  <c r="PE29"/>
  <c r="PF29" s="1"/>
  <c r="PE28"/>
  <c r="PF28" s="1"/>
  <c r="PE17"/>
  <c r="PF17" s="1"/>
  <c r="PE14"/>
  <c r="PF14" s="1"/>
  <c r="PE25"/>
  <c r="PF25" s="1"/>
  <c r="PE10"/>
  <c r="PF10" s="1"/>
  <c r="PE26"/>
  <c r="PF26" s="1"/>
  <c r="PE21"/>
  <c r="PF21" s="1"/>
  <c r="PE20"/>
  <c r="PF20" s="1"/>
  <c r="PE16"/>
  <c r="PF16" s="1"/>
  <c r="PE11"/>
  <c r="PF11" s="1"/>
  <c r="PE22"/>
  <c r="PF22" s="1"/>
  <c r="PE19"/>
  <c r="PF19" s="1"/>
  <c r="PE12"/>
  <c r="PF12" s="1"/>
  <c r="PE15"/>
  <c r="PF15" s="1"/>
  <c r="PE18"/>
  <c r="PF18" s="1"/>
  <c r="PE23"/>
  <c r="PF23" s="1"/>
  <c r="PE27"/>
  <c r="PF27" s="1"/>
  <c r="PE13"/>
  <c r="PF13" s="1"/>
  <c r="PE24"/>
  <c r="PF24" s="1"/>
  <c r="PC31" l="1"/>
  <c r="PG26" s="1"/>
  <c r="PH26" s="1"/>
  <c r="PG15" l="1"/>
  <c r="PH15" s="1"/>
  <c r="PG16"/>
  <c r="PH16" s="1"/>
  <c r="PG28"/>
  <c r="PH28" s="1"/>
  <c r="PG27"/>
  <c r="PH27" s="1"/>
  <c r="PG17"/>
  <c r="PH17" s="1"/>
  <c r="PG25"/>
  <c r="PH25" s="1"/>
  <c r="PG21"/>
  <c r="PH21" s="1"/>
  <c r="PG18"/>
  <c r="PH18" s="1"/>
  <c r="PG29"/>
  <c r="PH29" s="1"/>
  <c r="PG19"/>
  <c r="PH19" s="1"/>
  <c r="PG30"/>
  <c r="PH30" s="1"/>
  <c r="PG11"/>
  <c r="PH11" s="1"/>
  <c r="PG20"/>
  <c r="PH20" s="1"/>
  <c r="PG14"/>
  <c r="PH14" s="1"/>
  <c r="PG13"/>
  <c r="PH13" s="1"/>
  <c r="PG10"/>
  <c r="PH10" s="1"/>
  <c r="PG24"/>
  <c r="PH24" s="1"/>
  <c r="PG9"/>
  <c r="PH9" s="1"/>
  <c r="PG22"/>
  <c r="PH22" s="1"/>
  <c r="PG12"/>
  <c r="PH12" s="1"/>
  <c r="PG23"/>
  <c r="PH23" s="1"/>
  <c r="PH31" l="1"/>
  <c r="PI13" s="1"/>
  <c r="PL13" s="1"/>
  <c r="PI29" l="1"/>
  <c r="PL29" s="1"/>
  <c r="PI11"/>
  <c r="PL11" s="1"/>
  <c r="PI22"/>
  <c r="PL22" s="1"/>
  <c r="PI27"/>
  <c r="PL27" s="1"/>
  <c r="PI16"/>
  <c r="PL16" s="1"/>
  <c r="PI30"/>
  <c r="PL30" s="1"/>
  <c r="PI12"/>
  <c r="PL12" s="1"/>
  <c r="PI20"/>
  <c r="PL20" s="1"/>
  <c r="PI14"/>
  <c r="PL14" s="1"/>
  <c r="PI24"/>
  <c r="PL24" s="1"/>
  <c r="PI21"/>
  <c r="PL21" s="1"/>
  <c r="PI15"/>
  <c r="PL15" s="1"/>
  <c r="PI25"/>
  <c r="PL25" s="1"/>
  <c r="PI28"/>
  <c r="PL28" s="1"/>
  <c r="PI26"/>
  <c r="PL26" s="1"/>
  <c r="PI18"/>
  <c r="PL18" s="1"/>
  <c r="PI17"/>
  <c r="PL17" s="1"/>
  <c r="PI9"/>
  <c r="PI23"/>
  <c r="PL23" s="1"/>
  <c r="PI19"/>
  <c r="PL19" s="1"/>
  <c r="PI10"/>
  <c r="PL10" s="1"/>
  <c r="PL9"/>
  <c r="PI31" l="1"/>
  <c r="PJ31" s="1"/>
  <c r="PL31" l="1"/>
  <c r="PM9" s="1"/>
  <c r="PN9" s="1"/>
  <c r="PM17" l="1"/>
  <c r="PN17" s="1"/>
  <c r="PM15"/>
  <c r="PN15" s="1"/>
  <c r="PM19"/>
  <c r="PN19" s="1"/>
  <c r="PM26"/>
  <c r="PN26" s="1"/>
  <c r="PM28"/>
  <c r="PN28" s="1"/>
  <c r="PM21"/>
  <c r="PN21" s="1"/>
  <c r="PM13"/>
  <c r="PN13" s="1"/>
  <c r="PM24"/>
  <c r="PN24" s="1"/>
  <c r="PM30"/>
  <c r="PN30" s="1"/>
  <c r="PM11"/>
  <c r="PN11" s="1"/>
  <c r="PM22"/>
  <c r="PN22" s="1"/>
  <c r="PM14"/>
  <c r="PN14" s="1"/>
  <c r="PM20"/>
  <c r="PN20" s="1"/>
  <c r="PM16"/>
  <c r="PN16" s="1"/>
  <c r="PM25"/>
  <c r="PN25" s="1"/>
  <c r="PM18"/>
  <c r="PN18" s="1"/>
  <c r="PM27"/>
  <c r="PN27" s="1"/>
  <c r="PM10"/>
  <c r="PN10" s="1"/>
  <c r="PM23"/>
  <c r="PN23" s="1"/>
  <c r="PM29"/>
  <c r="PN29" s="1"/>
  <c r="PM12"/>
  <c r="PN12" s="1"/>
  <c r="PK31"/>
  <c r="PO9" s="1"/>
  <c r="PP9" s="1"/>
  <c r="PO10" l="1"/>
  <c r="PP10" s="1"/>
  <c r="PO16"/>
  <c r="PP16" s="1"/>
  <c r="PO18"/>
  <c r="PP18" s="1"/>
  <c r="PO28"/>
  <c r="PP28" s="1"/>
  <c r="PO14"/>
  <c r="PP14" s="1"/>
  <c r="PO20"/>
  <c r="PP20" s="1"/>
  <c r="PO22"/>
  <c r="PP22" s="1"/>
  <c r="PO25"/>
  <c r="PP25" s="1"/>
  <c r="PO15"/>
  <c r="PP15" s="1"/>
  <c r="PO19"/>
  <c r="PP19" s="1"/>
  <c r="PO30"/>
  <c r="PP30" s="1"/>
  <c r="PO12"/>
  <c r="PP12" s="1"/>
  <c r="PO17"/>
  <c r="PP17" s="1"/>
  <c r="PO29"/>
  <c r="PP29" s="1"/>
  <c r="PO13"/>
  <c r="PP13" s="1"/>
  <c r="PO23"/>
  <c r="PP23" s="1"/>
  <c r="PO21"/>
  <c r="PP21" s="1"/>
  <c r="PO27"/>
  <c r="PP27" s="1"/>
  <c r="PO26"/>
  <c r="PP26" s="1"/>
  <c r="PO24"/>
  <c r="PP24" s="1"/>
  <c r="PO11"/>
  <c r="PP11" s="1"/>
  <c r="PP31" l="1"/>
  <c r="PQ17" s="1"/>
  <c r="PT17" s="1"/>
  <c r="PQ15" l="1"/>
  <c r="PT15" s="1"/>
  <c r="PQ13"/>
  <c r="PT13" s="1"/>
  <c r="PQ10"/>
  <c r="PT10" s="1"/>
  <c r="PQ11"/>
  <c r="PT11" s="1"/>
  <c r="PQ28"/>
  <c r="PT28" s="1"/>
  <c r="PQ9"/>
  <c r="PQ20"/>
  <c r="PT20" s="1"/>
  <c r="PQ26"/>
  <c r="PT26" s="1"/>
  <c r="PQ22"/>
  <c r="PT22" s="1"/>
  <c r="PQ29"/>
  <c r="PT29" s="1"/>
  <c r="PQ19"/>
  <c r="PT19" s="1"/>
  <c r="PQ23"/>
  <c r="PT23" s="1"/>
  <c r="PQ14"/>
  <c r="PT14" s="1"/>
  <c r="PQ16"/>
  <c r="PT16" s="1"/>
  <c r="PQ27"/>
  <c r="PT27" s="1"/>
  <c r="PQ24"/>
  <c r="PT24" s="1"/>
  <c r="PQ12"/>
  <c r="PT12" s="1"/>
  <c r="PQ25"/>
  <c r="PT25" s="1"/>
  <c r="PQ21"/>
  <c r="PT21" s="1"/>
  <c r="PQ18"/>
  <c r="PT18" s="1"/>
  <c r="PQ30"/>
  <c r="PT30" s="1"/>
  <c r="PT9"/>
  <c r="PQ31" l="1"/>
  <c r="PR31" s="1"/>
  <c r="PT31" l="1"/>
  <c r="PU27" s="1"/>
  <c r="PV27" s="1"/>
  <c r="PU18" l="1"/>
  <c r="PV18" s="1"/>
  <c r="PU10"/>
  <c r="PV10" s="1"/>
  <c r="PU11"/>
  <c r="PV11" s="1"/>
  <c r="PU17"/>
  <c r="PV17" s="1"/>
  <c r="PU19"/>
  <c r="PV19" s="1"/>
  <c r="PU9"/>
  <c r="PV9" s="1"/>
  <c r="PU13"/>
  <c r="PV13" s="1"/>
  <c r="PU14"/>
  <c r="PV14" s="1"/>
  <c r="PU12"/>
  <c r="PV12" s="1"/>
  <c r="PU23"/>
  <c r="PV23" s="1"/>
  <c r="PU24"/>
  <c r="PV24" s="1"/>
  <c r="PU20"/>
  <c r="PV20" s="1"/>
  <c r="PU26"/>
  <c r="PV26" s="1"/>
  <c r="PU21"/>
  <c r="PV21" s="1"/>
  <c r="PU16"/>
  <c r="PV16" s="1"/>
  <c r="PU15"/>
  <c r="PV15" s="1"/>
  <c r="PU25"/>
  <c r="PV25" s="1"/>
  <c r="PU29"/>
  <c r="PV29" s="1"/>
  <c r="PU30"/>
  <c r="PV30" s="1"/>
  <c r="PU22"/>
  <c r="PV22" s="1"/>
  <c r="PU28"/>
  <c r="PV28" s="1"/>
  <c r="PS31"/>
  <c r="PW9" l="1"/>
  <c r="PX9" s="1"/>
  <c r="PW19"/>
  <c r="PX19" s="1"/>
  <c r="PW22"/>
  <c r="PX22" s="1"/>
  <c r="PW18"/>
  <c r="PX18" s="1"/>
  <c r="PW24"/>
  <c r="PX24" s="1"/>
  <c r="PW25"/>
  <c r="PX25" s="1"/>
  <c r="PW26"/>
  <c r="PX26" s="1"/>
  <c r="PW20"/>
  <c r="PX20" s="1"/>
  <c r="PW10"/>
  <c r="PX10" s="1"/>
  <c r="PW11"/>
  <c r="PX11" s="1"/>
  <c r="PW29"/>
  <c r="PX29" s="1"/>
  <c r="PW13"/>
  <c r="PX13" s="1"/>
  <c r="PW28"/>
  <c r="PX28" s="1"/>
  <c r="PW14"/>
  <c r="PX14" s="1"/>
  <c r="PW21"/>
  <c r="PX21" s="1"/>
  <c r="PW15"/>
  <c r="PX15" s="1"/>
  <c r="PW16"/>
  <c r="PX16" s="1"/>
  <c r="PW27"/>
  <c r="PX27" s="1"/>
  <c r="PW23"/>
  <c r="PX23" s="1"/>
  <c r="PW30"/>
  <c r="PX30" s="1"/>
  <c r="PW17"/>
  <c r="PX17" s="1"/>
  <c r="PW12"/>
  <c r="PX12" s="1"/>
  <c r="PX31" l="1"/>
  <c r="PY29" l="1"/>
  <c r="QB29" s="1"/>
  <c r="PY18"/>
  <c r="QB18" s="1"/>
  <c r="PY10"/>
  <c r="QB10" s="1"/>
  <c r="PY12"/>
  <c r="QB12" s="1"/>
  <c r="PY13"/>
  <c r="QB13" s="1"/>
  <c r="PY30"/>
  <c r="QB30" s="1"/>
  <c r="PY22"/>
  <c r="QB22" s="1"/>
  <c r="PY28"/>
  <c r="QB28" s="1"/>
  <c r="PY24"/>
  <c r="QB24" s="1"/>
  <c r="PY11"/>
  <c r="QB11" s="1"/>
  <c r="PY25"/>
  <c r="QB25" s="1"/>
  <c r="PY17"/>
  <c r="QB17" s="1"/>
  <c r="PY21"/>
  <c r="QB21" s="1"/>
  <c r="PY19"/>
  <c r="QB19" s="1"/>
  <c r="PY9"/>
  <c r="PY15"/>
  <c r="QB15" s="1"/>
  <c r="PY27"/>
  <c r="QB27" s="1"/>
  <c r="PY16"/>
  <c r="QB16" s="1"/>
  <c r="PY26"/>
  <c r="QB26" s="1"/>
  <c r="PY20"/>
  <c r="QB20" s="1"/>
  <c r="PY14"/>
  <c r="QB14" s="1"/>
  <c r="PY23"/>
  <c r="QB23" s="1"/>
  <c r="QB9" l="1"/>
  <c r="PY31"/>
  <c r="QB31" l="1"/>
  <c r="PZ31"/>
  <c r="QC13" l="1"/>
  <c r="QD13" s="1"/>
  <c r="QC11"/>
  <c r="QD11" s="1"/>
  <c r="QC22"/>
  <c r="QD22" s="1"/>
  <c r="QC15"/>
  <c r="QD15" s="1"/>
  <c r="QC25"/>
  <c r="QD25" s="1"/>
  <c r="QC12"/>
  <c r="QD12" s="1"/>
  <c r="QC24"/>
  <c r="QD24" s="1"/>
  <c r="QC19"/>
  <c r="QD19" s="1"/>
  <c r="QC20"/>
  <c r="QD20" s="1"/>
  <c r="QC21"/>
  <c r="QD21" s="1"/>
  <c r="QC16"/>
  <c r="QD16" s="1"/>
  <c r="QC18"/>
  <c r="QD18" s="1"/>
  <c r="QC26"/>
  <c r="QD26" s="1"/>
  <c r="QC14"/>
  <c r="QD14" s="1"/>
  <c r="QC28"/>
  <c r="QD28" s="1"/>
  <c r="QC27"/>
  <c r="QD27" s="1"/>
  <c r="QC29"/>
  <c r="QD29" s="1"/>
  <c r="QC30"/>
  <c r="QD30" s="1"/>
  <c r="QC23"/>
  <c r="QD23" s="1"/>
  <c r="QC10"/>
  <c r="QD10" s="1"/>
  <c r="QC17"/>
  <c r="QD17" s="1"/>
  <c r="QC9"/>
  <c r="QD9" s="1"/>
  <c r="QA31" l="1"/>
  <c r="QE25" s="1"/>
  <c r="QF25" s="1"/>
  <c r="QE23" l="1"/>
  <c r="QF23" s="1"/>
  <c r="QE21"/>
  <c r="QF21" s="1"/>
  <c r="QE18"/>
  <c r="QF18" s="1"/>
  <c r="QE17"/>
  <c r="QF17" s="1"/>
  <c r="QE10"/>
  <c r="QF10" s="1"/>
  <c r="QE15"/>
  <c r="QF15" s="1"/>
  <c r="QE27"/>
  <c r="QF27" s="1"/>
  <c r="QE19"/>
  <c r="QF19" s="1"/>
  <c r="QE29"/>
  <c r="QF29" s="1"/>
  <c r="QE11"/>
  <c r="QF11" s="1"/>
  <c r="QE26"/>
  <c r="QF26" s="1"/>
  <c r="QE20"/>
  <c r="QF20" s="1"/>
  <c r="QE30"/>
  <c r="QF30" s="1"/>
  <c r="QE14"/>
  <c r="QF14" s="1"/>
  <c r="QE9"/>
  <c r="QF9" s="1"/>
  <c r="QE12"/>
  <c r="QF12" s="1"/>
  <c r="QE13"/>
  <c r="QF13" s="1"/>
  <c r="QE28"/>
  <c r="QF28" s="1"/>
  <c r="QE24"/>
  <c r="QF24" s="1"/>
  <c r="QE16"/>
  <c r="QF16" s="1"/>
  <c r="QE22"/>
  <c r="QF22" s="1"/>
  <c r="QF31" l="1"/>
  <c r="QG26" l="1"/>
  <c r="QJ26" s="1"/>
  <c r="QG25"/>
  <c r="QJ25" s="1"/>
  <c r="QG11"/>
  <c r="QJ11" s="1"/>
  <c r="QG17"/>
  <c r="QJ17" s="1"/>
  <c r="QG30"/>
  <c r="QJ30" s="1"/>
  <c r="QG20"/>
  <c r="QJ20" s="1"/>
  <c r="QG27"/>
  <c r="QJ27" s="1"/>
  <c r="QG19"/>
  <c r="QJ19" s="1"/>
  <c r="QG28"/>
  <c r="QJ28" s="1"/>
  <c r="QG18"/>
  <c r="QJ18" s="1"/>
  <c r="QG13"/>
  <c r="QJ13" s="1"/>
  <c r="QG29"/>
  <c r="QJ29" s="1"/>
  <c r="QG14"/>
  <c r="QJ14" s="1"/>
  <c r="QG23"/>
  <c r="QJ23" s="1"/>
  <c r="QG16"/>
  <c r="QJ16" s="1"/>
  <c r="QG22"/>
  <c r="QJ22" s="1"/>
  <c r="QG15"/>
  <c r="QJ15" s="1"/>
  <c r="QG10"/>
  <c r="QJ10" s="1"/>
  <c r="QG21"/>
  <c r="QJ21" s="1"/>
  <c r="QG9"/>
  <c r="QG12"/>
  <c r="QJ12" s="1"/>
  <c r="QG24"/>
  <c r="QJ24" s="1"/>
  <c r="QG31" l="1"/>
  <c r="QJ9"/>
  <c r="QJ31" l="1"/>
  <c r="QK9" s="1"/>
  <c r="QL9" s="1"/>
  <c r="QH31"/>
  <c r="QK18" l="1"/>
  <c r="QL18" s="1"/>
  <c r="QK12"/>
  <c r="QL12" s="1"/>
  <c r="QK28"/>
  <c r="QL28" s="1"/>
  <c r="QK11"/>
  <c r="QL11" s="1"/>
  <c r="QK14"/>
  <c r="QL14" s="1"/>
  <c r="QK17"/>
  <c r="QL17" s="1"/>
  <c r="QK23"/>
  <c r="QL23" s="1"/>
  <c r="QK27"/>
  <c r="QL27" s="1"/>
  <c r="QK30"/>
  <c r="QL30" s="1"/>
  <c r="QK15"/>
  <c r="QL15" s="1"/>
  <c r="QK25"/>
  <c r="QL25" s="1"/>
  <c r="QK10"/>
  <c r="QL10" s="1"/>
  <c r="QK20"/>
  <c r="QL20" s="1"/>
  <c r="QK26"/>
  <c r="QL26" s="1"/>
  <c r="QK21"/>
  <c r="QL21" s="1"/>
  <c r="QK13"/>
  <c r="QL13" s="1"/>
  <c r="QK22"/>
  <c r="QL22" s="1"/>
  <c r="QK24"/>
  <c r="QL24" s="1"/>
  <c r="QK16"/>
  <c r="QL16" s="1"/>
  <c r="QK19"/>
  <c r="QL19" s="1"/>
  <c r="QK29"/>
  <c r="QL29" s="1"/>
  <c r="QI31" l="1"/>
  <c r="QM17" s="1"/>
  <c r="QN17" s="1"/>
  <c r="QM11" l="1"/>
  <c r="QN11" s="1"/>
  <c r="QM28"/>
  <c r="QN28" s="1"/>
  <c r="QM9"/>
  <c r="QN9" s="1"/>
  <c r="QM18"/>
  <c r="QN18" s="1"/>
  <c r="QM16"/>
  <c r="QN16" s="1"/>
  <c r="QM30"/>
  <c r="QN30" s="1"/>
  <c r="QM19"/>
  <c r="QN19" s="1"/>
  <c r="QM23"/>
  <c r="QN23" s="1"/>
  <c r="QM27"/>
  <c r="QN27" s="1"/>
  <c r="QM21"/>
  <c r="QN21" s="1"/>
  <c r="QM29"/>
  <c r="QN29" s="1"/>
  <c r="QM15"/>
  <c r="QN15" s="1"/>
  <c r="QM20"/>
  <c r="QN20" s="1"/>
  <c r="QM10"/>
  <c r="QN10" s="1"/>
  <c r="QM14"/>
  <c r="QN14" s="1"/>
  <c r="QM26"/>
  <c r="QN26" s="1"/>
  <c r="QM13"/>
  <c r="QN13" s="1"/>
  <c r="QM24"/>
  <c r="QN24" s="1"/>
  <c r="QM12"/>
  <c r="QN12" s="1"/>
  <c r="QM25"/>
  <c r="QN25" s="1"/>
  <c r="QM22"/>
  <c r="QN22" s="1"/>
  <c r="QN31" l="1"/>
  <c r="QO11" s="1"/>
  <c r="QR11" s="1"/>
  <c r="QO27" l="1"/>
  <c r="QR27" s="1"/>
  <c r="QO21"/>
  <c r="QR21" s="1"/>
  <c r="QO30"/>
  <c r="QR30" s="1"/>
  <c r="QO10"/>
  <c r="QR10" s="1"/>
  <c r="QO9"/>
  <c r="QO15"/>
  <c r="QR15" s="1"/>
  <c r="QO28"/>
  <c r="QR28" s="1"/>
  <c r="QO24"/>
  <c r="QR24" s="1"/>
  <c r="QO17"/>
  <c r="QR17" s="1"/>
  <c r="QO20"/>
  <c r="QR20" s="1"/>
  <c r="QO23"/>
  <c r="QR23" s="1"/>
  <c r="QO25"/>
  <c r="QR25" s="1"/>
  <c r="QO22"/>
  <c r="QR22" s="1"/>
  <c r="QO29"/>
  <c r="QR29" s="1"/>
  <c r="QO18"/>
  <c r="QR18" s="1"/>
  <c r="QO19"/>
  <c r="QR19" s="1"/>
  <c r="QO12"/>
  <c r="QR12" s="1"/>
  <c r="QO13"/>
  <c r="QR13" s="1"/>
  <c r="QO26"/>
  <c r="QR26" s="1"/>
  <c r="QO14"/>
  <c r="QR14" s="1"/>
  <c r="QO16"/>
  <c r="QR16" s="1"/>
  <c r="QR9"/>
  <c r="QO31" l="1"/>
  <c r="QR31" s="1"/>
  <c r="QS9" s="1"/>
  <c r="QT9" s="1"/>
  <c r="QP31" l="1"/>
  <c r="QS26"/>
  <c r="QT26" s="1"/>
  <c r="QS14"/>
  <c r="QT14" s="1"/>
  <c r="QS22"/>
  <c r="QT22" s="1"/>
  <c r="QS13"/>
  <c r="QT13" s="1"/>
  <c r="QS11"/>
  <c r="QT11" s="1"/>
  <c r="QS10"/>
  <c r="QT10" s="1"/>
  <c r="QS25"/>
  <c r="QT25" s="1"/>
  <c r="QS16"/>
  <c r="QT16" s="1"/>
  <c r="QS28"/>
  <c r="QT28" s="1"/>
  <c r="QS12"/>
  <c r="QT12" s="1"/>
  <c r="QS18"/>
  <c r="QT18" s="1"/>
  <c r="QS21"/>
  <c r="QT21" s="1"/>
  <c r="QS15"/>
  <c r="QT15" s="1"/>
  <c r="QS30"/>
  <c r="QT30" s="1"/>
  <c r="QS20"/>
  <c r="QT20" s="1"/>
  <c r="QS19"/>
  <c r="QT19" s="1"/>
  <c r="QS23"/>
  <c r="QT23" s="1"/>
  <c r="QS27"/>
  <c r="QT27" s="1"/>
  <c r="QS17"/>
  <c r="QT17" s="1"/>
  <c r="QS29"/>
  <c r="QT29" s="1"/>
  <c r="QS24"/>
  <c r="QT24" s="1"/>
  <c r="QQ31" l="1"/>
  <c r="QU25" s="1"/>
  <c r="QV25" s="1"/>
  <c r="QU28" l="1"/>
  <c r="QV28" s="1"/>
  <c r="QU23"/>
  <c r="QV23" s="1"/>
  <c r="QU12"/>
  <c r="QV12" s="1"/>
  <c r="QU30"/>
  <c r="QV30" s="1"/>
  <c r="QU24"/>
  <c r="QV24" s="1"/>
  <c r="QU17"/>
  <c r="QV17" s="1"/>
  <c r="QU11"/>
  <c r="QV11" s="1"/>
  <c r="QU27"/>
  <c r="QV27" s="1"/>
  <c r="QU21"/>
  <c r="QV21" s="1"/>
  <c r="QU19"/>
  <c r="QV19" s="1"/>
  <c r="QU29"/>
  <c r="QV29" s="1"/>
  <c r="QU18"/>
  <c r="QV18" s="1"/>
  <c r="QU16"/>
  <c r="QV16" s="1"/>
  <c r="QU10"/>
  <c r="QV10" s="1"/>
  <c r="QU13"/>
  <c r="QV13" s="1"/>
  <c r="QU15"/>
  <c r="QV15" s="1"/>
  <c r="QU26"/>
  <c r="QV26" s="1"/>
  <c r="QU20"/>
  <c r="QV20" s="1"/>
  <c r="QU22"/>
  <c r="QV22" s="1"/>
  <c r="QU9"/>
  <c r="QV9" s="1"/>
  <c r="QU14"/>
  <c r="QV14" s="1"/>
  <c r="QV31" s="1"/>
  <c r="QW21" l="1"/>
  <c r="QZ21" s="1"/>
  <c r="QW30"/>
  <c r="QZ30" s="1"/>
  <c r="QW11"/>
  <c r="QZ11" s="1"/>
  <c r="QW9"/>
  <c r="QW14"/>
  <c r="QZ14" s="1"/>
  <c r="QW15"/>
  <c r="QZ15" s="1"/>
  <c r="QW28"/>
  <c r="QZ28" s="1"/>
  <c r="QW23"/>
  <c r="QZ23" s="1"/>
  <c r="QW25"/>
  <c r="QZ25" s="1"/>
  <c r="QW29"/>
  <c r="QZ29" s="1"/>
  <c r="QW16"/>
  <c r="QZ16" s="1"/>
  <c r="QW17"/>
  <c r="QZ17" s="1"/>
  <c r="QW10"/>
  <c r="QZ10" s="1"/>
  <c r="QW19"/>
  <c r="QZ19" s="1"/>
  <c r="QW20"/>
  <c r="QZ20" s="1"/>
  <c r="QW22"/>
  <c r="QZ22" s="1"/>
  <c r="QW18"/>
  <c r="QZ18" s="1"/>
  <c r="QW27"/>
  <c r="QZ27" s="1"/>
  <c r="QW12"/>
  <c r="QZ12" s="1"/>
  <c r="QW24"/>
  <c r="QZ24" s="1"/>
  <c r="QW13"/>
  <c r="QZ13" s="1"/>
  <c r="QW26"/>
  <c r="QZ26" s="1"/>
  <c r="QZ9" l="1"/>
  <c r="QW31"/>
  <c r="QX31" l="1"/>
  <c r="QZ31"/>
  <c r="RA9" s="1"/>
  <c r="RB9" s="1"/>
  <c r="RA19" l="1"/>
  <c r="RB19" s="1"/>
  <c r="RA18"/>
  <c r="RB18" s="1"/>
  <c r="RA20"/>
  <c r="RB20" s="1"/>
  <c r="RA17"/>
  <c r="RB17" s="1"/>
  <c r="RA22"/>
  <c r="RB22" s="1"/>
  <c r="RA16"/>
  <c r="RB16" s="1"/>
  <c r="RA24"/>
  <c r="RB24" s="1"/>
  <c r="RA13"/>
  <c r="RB13" s="1"/>
  <c r="RA23"/>
  <c r="RB23" s="1"/>
  <c r="RA25"/>
  <c r="RB25" s="1"/>
  <c r="RA21"/>
  <c r="RB21" s="1"/>
  <c r="RA10"/>
  <c r="RB10" s="1"/>
  <c r="RA12"/>
  <c r="RB12" s="1"/>
  <c r="RA26"/>
  <c r="RB26" s="1"/>
  <c r="RA29"/>
  <c r="RB29" s="1"/>
  <c r="RA14"/>
  <c r="RB14" s="1"/>
  <c r="RA30"/>
  <c r="RB30" s="1"/>
  <c r="RA28"/>
  <c r="RB28" s="1"/>
  <c r="RA11"/>
  <c r="RB11" s="1"/>
  <c r="RA15"/>
  <c r="RB15" s="1"/>
  <c r="RA27"/>
  <c r="RB27" s="1"/>
  <c r="QY31" l="1"/>
  <c r="RC24" s="1"/>
  <c r="RD24" s="1"/>
  <c r="RC10" l="1"/>
  <c r="RD10" s="1"/>
  <c r="RC16"/>
  <c r="RD16" s="1"/>
  <c r="RC11"/>
  <c r="RD11" s="1"/>
  <c r="RC29"/>
  <c r="RD29" s="1"/>
  <c r="RC9"/>
  <c r="RD9" s="1"/>
  <c r="RC26"/>
  <c r="RD26" s="1"/>
  <c r="RC14"/>
  <c r="RD14" s="1"/>
  <c r="RC13"/>
  <c r="RD13" s="1"/>
  <c r="RC21"/>
  <c r="RD21" s="1"/>
  <c r="RC27"/>
  <c r="RD27" s="1"/>
  <c r="RC25"/>
  <c r="RD25" s="1"/>
  <c r="RC28"/>
  <c r="RD28" s="1"/>
  <c r="RC17"/>
  <c r="RD17" s="1"/>
  <c r="RC22"/>
  <c r="RD22" s="1"/>
  <c r="RC20"/>
  <c r="RD20" s="1"/>
  <c r="RC23"/>
  <c r="RD23" s="1"/>
  <c r="RC15"/>
  <c r="RD15" s="1"/>
  <c r="RC19"/>
  <c r="RD19" s="1"/>
  <c r="RC18"/>
  <c r="RD18" s="1"/>
  <c r="RC12"/>
  <c r="RD12" s="1"/>
  <c r="RC30"/>
  <c r="RD30" s="1"/>
  <c r="RD31" l="1"/>
  <c r="RE10" s="1"/>
  <c r="RH10" s="1"/>
  <c r="RE25" l="1"/>
  <c r="RH25" s="1"/>
  <c r="RE27"/>
  <c r="RH27" s="1"/>
  <c r="RE14"/>
  <c r="RH14" s="1"/>
  <c r="RE28"/>
  <c r="RH28" s="1"/>
  <c r="RE19"/>
  <c r="RH19" s="1"/>
  <c r="RE12"/>
  <c r="RH12" s="1"/>
  <c r="RE16"/>
  <c r="RH16" s="1"/>
  <c r="RE21"/>
  <c r="RH21" s="1"/>
  <c r="RE24"/>
  <c r="RH24" s="1"/>
  <c r="RE20"/>
  <c r="RH20" s="1"/>
  <c r="RE26"/>
  <c r="RH26" s="1"/>
  <c r="RE17"/>
  <c r="RH17" s="1"/>
  <c r="RE23"/>
  <c r="RH23" s="1"/>
  <c r="RE18"/>
  <c r="RH18" s="1"/>
  <c r="RE15"/>
  <c r="RH15" s="1"/>
  <c r="RE30"/>
  <c r="RH30" s="1"/>
  <c r="RE11"/>
  <c r="RH11" s="1"/>
  <c r="RE9"/>
  <c r="RE22"/>
  <c r="RH22" s="1"/>
  <c r="RE29"/>
  <c r="RH29" s="1"/>
  <c r="RE13"/>
  <c r="RH13" s="1"/>
  <c r="RH9"/>
  <c r="RE31" l="1"/>
  <c r="RH31" s="1"/>
  <c r="RI9" s="1"/>
  <c r="RJ9" s="1"/>
  <c r="RF31" l="1"/>
  <c r="RI25"/>
  <c r="RJ25" s="1"/>
  <c r="RI15"/>
  <c r="RJ15" s="1"/>
  <c r="RI27"/>
  <c r="RJ27" s="1"/>
  <c r="RI20"/>
  <c r="RJ20" s="1"/>
  <c r="RI10"/>
  <c r="RJ10" s="1"/>
  <c r="RI26"/>
  <c r="RJ26" s="1"/>
  <c r="RI24"/>
  <c r="RJ24" s="1"/>
  <c r="RI29"/>
  <c r="RJ29" s="1"/>
  <c r="RI30"/>
  <c r="RJ30" s="1"/>
  <c r="RI12"/>
  <c r="RJ12" s="1"/>
  <c r="RI21"/>
  <c r="RJ21" s="1"/>
  <c r="RI13"/>
  <c r="RJ13" s="1"/>
  <c r="RI28"/>
  <c r="RJ28" s="1"/>
  <c r="RI22"/>
  <c r="RJ22" s="1"/>
  <c r="RI11"/>
  <c r="RJ11" s="1"/>
  <c r="RI23"/>
  <c r="RJ23" s="1"/>
  <c r="RI16"/>
  <c r="RJ16" s="1"/>
  <c r="RI14"/>
  <c r="RJ14" s="1"/>
  <c r="RI18"/>
  <c r="RJ18" s="1"/>
  <c r="RI17"/>
  <c r="RJ17" s="1"/>
  <c r="RI19"/>
  <c r="RJ19" s="1"/>
  <c r="RG31" l="1"/>
  <c r="RK17" s="1"/>
  <c r="RL17" s="1"/>
  <c r="RK16" l="1"/>
  <c r="RL16" s="1"/>
  <c r="RK24"/>
  <c r="RL24" s="1"/>
  <c r="RK22"/>
  <c r="RL22" s="1"/>
  <c r="RK26"/>
  <c r="RL26" s="1"/>
  <c r="RK19"/>
  <c r="RL19" s="1"/>
  <c r="RK27"/>
  <c r="RL27" s="1"/>
  <c r="RK13"/>
  <c r="RL13" s="1"/>
  <c r="RK18"/>
  <c r="RL18" s="1"/>
  <c r="RK10"/>
  <c r="RL10" s="1"/>
  <c r="RK9"/>
  <c r="RL9" s="1"/>
  <c r="RK23"/>
  <c r="RL23" s="1"/>
  <c r="RK15"/>
  <c r="RL15" s="1"/>
  <c r="RK25"/>
  <c r="RL25" s="1"/>
  <c r="RK30"/>
  <c r="RL30" s="1"/>
  <c r="RK21"/>
  <c r="RL21" s="1"/>
  <c r="RK14"/>
  <c r="RL14" s="1"/>
  <c r="RK20"/>
  <c r="RL20" s="1"/>
  <c r="RK28"/>
  <c r="RL28" s="1"/>
  <c r="RK29"/>
  <c r="RL29" s="1"/>
  <c r="RK11"/>
  <c r="RL11" s="1"/>
  <c r="RK12"/>
  <c r="RL12" s="1"/>
  <c r="RL31" l="1"/>
  <c r="RM30" s="1"/>
  <c r="RP30" s="1"/>
  <c r="RM26" l="1"/>
  <c r="RP26" s="1"/>
  <c r="RM12"/>
  <c r="RP12" s="1"/>
  <c r="RM19"/>
  <c r="RP19" s="1"/>
  <c r="RM25"/>
  <c r="RP25" s="1"/>
  <c r="RM27"/>
  <c r="RP27" s="1"/>
  <c r="RM20"/>
  <c r="RP20" s="1"/>
  <c r="RM16"/>
  <c r="RP16" s="1"/>
  <c r="RM23"/>
  <c r="RP23" s="1"/>
  <c r="RM9"/>
  <c r="RP9" s="1"/>
  <c r="RM28"/>
  <c r="RP28" s="1"/>
  <c r="RM22"/>
  <c r="RP22" s="1"/>
  <c r="RM24"/>
  <c r="RP24" s="1"/>
  <c r="RM29"/>
  <c r="RP29" s="1"/>
  <c r="RM17"/>
  <c r="RP17" s="1"/>
  <c r="RM13"/>
  <c r="RP13" s="1"/>
  <c r="RM18"/>
  <c r="RP18" s="1"/>
  <c r="RM15"/>
  <c r="RP15" s="1"/>
  <c r="RM10"/>
  <c r="RP10" s="1"/>
  <c r="RM11"/>
  <c r="RP11" s="1"/>
  <c r="RM14"/>
  <c r="RP14" s="1"/>
  <c r="RM21"/>
  <c r="RP21" s="1"/>
  <c r="RM31" l="1"/>
  <c r="RN31" s="1"/>
  <c r="RP31" l="1"/>
  <c r="RQ9" s="1"/>
  <c r="RR9" s="1"/>
  <c r="RQ24" l="1"/>
  <c r="RR24" s="1"/>
  <c r="RQ21"/>
  <c r="RR21" s="1"/>
  <c r="RQ14"/>
  <c r="RR14" s="1"/>
  <c r="RQ22"/>
  <c r="RR22" s="1"/>
  <c r="RQ27"/>
  <c r="RR27" s="1"/>
  <c r="RQ20"/>
  <c r="RR20" s="1"/>
  <c r="RQ28"/>
  <c r="RR28" s="1"/>
  <c r="RQ17"/>
  <c r="RR17" s="1"/>
  <c r="RQ11"/>
  <c r="RR11" s="1"/>
  <c r="RQ25"/>
  <c r="RR25" s="1"/>
  <c r="RQ19"/>
  <c r="RR19" s="1"/>
  <c r="RQ10"/>
  <c r="RR10" s="1"/>
  <c r="RQ29"/>
  <c r="RR29" s="1"/>
  <c r="RQ12"/>
  <c r="RR12" s="1"/>
  <c r="RQ26"/>
  <c r="RR26" s="1"/>
  <c r="RQ16"/>
  <c r="RR16" s="1"/>
  <c r="RQ13"/>
  <c r="RR13" s="1"/>
  <c r="RQ15"/>
  <c r="RR15" s="1"/>
  <c r="RQ30"/>
  <c r="RR30" s="1"/>
  <c r="RQ18"/>
  <c r="RR18" s="1"/>
  <c r="RQ23"/>
  <c r="RR23" s="1"/>
  <c r="RO31"/>
  <c r="RS16" s="1"/>
  <c r="RT16" s="1"/>
  <c r="RS10" l="1"/>
  <c r="RT10" s="1"/>
  <c r="RS29"/>
  <c r="RT29" s="1"/>
  <c r="RS12"/>
  <c r="RT12" s="1"/>
  <c r="RS25"/>
  <c r="RT25" s="1"/>
  <c r="RS13"/>
  <c r="RT13" s="1"/>
  <c r="RS30"/>
  <c r="RT30" s="1"/>
  <c r="RS23"/>
  <c r="RT23" s="1"/>
  <c r="RS26"/>
  <c r="RT26" s="1"/>
  <c r="RS19"/>
  <c r="RT19" s="1"/>
  <c r="RS20"/>
  <c r="RT20" s="1"/>
  <c r="RS18"/>
  <c r="RT18" s="1"/>
  <c r="RS21"/>
  <c r="RT21" s="1"/>
  <c r="RS27"/>
  <c r="RT27" s="1"/>
  <c r="RS11"/>
  <c r="RT11" s="1"/>
  <c r="RS22"/>
  <c r="RT22" s="1"/>
  <c r="RS15"/>
  <c r="RT15" s="1"/>
  <c r="RS24"/>
  <c r="RT24" s="1"/>
  <c r="RS9"/>
  <c r="RT9" s="1"/>
  <c r="RS28"/>
  <c r="RT28" s="1"/>
  <c r="RS14"/>
  <c r="RT14" s="1"/>
  <c r="RS17"/>
  <c r="RT17" s="1"/>
  <c r="RT31" l="1"/>
  <c r="RU16" s="1"/>
  <c r="RX16" s="1"/>
  <c r="RU24" l="1"/>
  <c r="RX24" s="1"/>
  <c r="RU21"/>
  <c r="RX21" s="1"/>
  <c r="RU27"/>
  <c r="RX27" s="1"/>
  <c r="RU19"/>
  <c r="RX19" s="1"/>
  <c r="RU10"/>
  <c r="RX10" s="1"/>
  <c r="RU13"/>
  <c r="RX13" s="1"/>
  <c r="RU22"/>
  <c r="RX22" s="1"/>
  <c r="RU28"/>
  <c r="RX28" s="1"/>
  <c r="RU26"/>
  <c r="RX26" s="1"/>
  <c r="RU11"/>
  <c r="RX11" s="1"/>
  <c r="RU20"/>
  <c r="RX20" s="1"/>
  <c r="RU25"/>
  <c r="RX25" s="1"/>
  <c r="RU17"/>
  <c r="RX17" s="1"/>
  <c r="RU23"/>
  <c r="RX23" s="1"/>
  <c r="RU9"/>
  <c r="RU12"/>
  <c r="RX12" s="1"/>
  <c r="RU15"/>
  <c r="RX15" s="1"/>
  <c r="RU30"/>
  <c r="RX30" s="1"/>
  <c r="RU14"/>
  <c r="RX14" s="1"/>
  <c r="RU29"/>
  <c r="RX29" s="1"/>
  <c r="RU18"/>
  <c r="RX18" s="1"/>
  <c r="RX9"/>
  <c r="RU31" l="1"/>
  <c r="RX31" s="1"/>
  <c r="RY9" s="1"/>
  <c r="RZ9" s="1"/>
  <c r="RV31" l="1"/>
  <c r="RY14"/>
  <c r="RZ14" s="1"/>
  <c r="RY26"/>
  <c r="RZ26" s="1"/>
  <c r="RY28"/>
  <c r="RZ28" s="1"/>
  <c r="RY12"/>
  <c r="RZ12" s="1"/>
  <c r="RY29"/>
  <c r="RZ29" s="1"/>
  <c r="RY18"/>
  <c r="RZ18" s="1"/>
  <c r="RY30"/>
  <c r="RZ30" s="1"/>
  <c r="RY13"/>
  <c r="RZ13" s="1"/>
  <c r="RY15"/>
  <c r="RZ15" s="1"/>
  <c r="RY20"/>
  <c r="RZ20" s="1"/>
  <c r="RY10"/>
  <c r="RZ10" s="1"/>
  <c r="RY21"/>
  <c r="RZ21" s="1"/>
  <c r="RY16"/>
  <c r="RZ16" s="1"/>
  <c r="RY23"/>
  <c r="RZ23" s="1"/>
  <c r="RY24"/>
  <c r="RZ24" s="1"/>
  <c r="RY22"/>
  <c r="RZ22" s="1"/>
  <c r="RY17"/>
  <c r="RZ17" s="1"/>
  <c r="RY19"/>
  <c r="RZ19" s="1"/>
  <c r="RY25"/>
  <c r="RZ25" s="1"/>
  <c r="RY27"/>
  <c r="RZ27" s="1"/>
  <c r="RY11"/>
  <c r="RZ11" s="1"/>
  <c r="RW31" l="1"/>
  <c r="SA11" s="1"/>
  <c r="SB11" s="1"/>
  <c r="SA28" l="1"/>
  <c r="SB28" s="1"/>
  <c r="SA29"/>
  <c r="SB29" s="1"/>
  <c r="SA15"/>
  <c r="SB15" s="1"/>
  <c r="SA21"/>
  <c r="SB21" s="1"/>
  <c r="SA26"/>
  <c r="SB26" s="1"/>
  <c r="SA20"/>
  <c r="SB20" s="1"/>
  <c r="SA19"/>
  <c r="SB19" s="1"/>
  <c r="SA30"/>
  <c r="SB30" s="1"/>
  <c r="SA18"/>
  <c r="SB18" s="1"/>
  <c r="SA14"/>
  <c r="SB14" s="1"/>
  <c r="SA17"/>
  <c r="SB17" s="1"/>
  <c r="SA16"/>
  <c r="SB16" s="1"/>
  <c r="SA12"/>
  <c r="SB12" s="1"/>
  <c r="SA10"/>
  <c r="SB10" s="1"/>
  <c r="SA27"/>
  <c r="SB27" s="1"/>
  <c r="SA25"/>
  <c r="SB25" s="1"/>
  <c r="SA22"/>
  <c r="SB22" s="1"/>
  <c r="SA23"/>
  <c r="SB23" s="1"/>
  <c r="SA24"/>
  <c r="SB24" s="1"/>
  <c r="SA13"/>
  <c r="SB13" s="1"/>
  <c r="SA9"/>
  <c r="SB9" s="1"/>
  <c r="SB31" l="1"/>
  <c r="SC19" s="1"/>
  <c r="SF19" s="1"/>
  <c r="SC22" l="1"/>
  <c r="SF22" s="1"/>
  <c r="SC28"/>
  <c r="SF28" s="1"/>
  <c r="SC21"/>
  <c r="SF21" s="1"/>
  <c r="SC27"/>
  <c r="SF27" s="1"/>
  <c r="SC14"/>
  <c r="SF14" s="1"/>
  <c r="SC20"/>
  <c r="SF20" s="1"/>
  <c r="SC30"/>
  <c r="SF30" s="1"/>
  <c r="SC18"/>
  <c r="SF18" s="1"/>
  <c r="SC11"/>
  <c r="SF11" s="1"/>
  <c r="SC23"/>
  <c r="SF23" s="1"/>
  <c r="SC13"/>
  <c r="SF13" s="1"/>
  <c r="SC26"/>
  <c r="SF26" s="1"/>
  <c r="SC29"/>
  <c r="SF29" s="1"/>
  <c r="SC25"/>
  <c r="SF25" s="1"/>
  <c r="SC24"/>
  <c r="SF24" s="1"/>
  <c r="SC15"/>
  <c r="SF15" s="1"/>
  <c r="SC12"/>
  <c r="SF12" s="1"/>
  <c r="SC16"/>
  <c r="SF16" s="1"/>
  <c r="SC10"/>
  <c r="SF10" s="1"/>
  <c r="SC17"/>
  <c r="SF17" s="1"/>
  <c r="SC9"/>
  <c r="SF9" s="1"/>
  <c r="SC31" l="1"/>
  <c r="SF31" s="1"/>
  <c r="SG9" s="1"/>
  <c r="SH9" s="1"/>
  <c r="SD31" l="1"/>
  <c r="SG22"/>
  <c r="SH22" s="1"/>
  <c r="SG24"/>
  <c r="SH24" s="1"/>
  <c r="SG15"/>
  <c r="SH15" s="1"/>
  <c r="SG23"/>
  <c r="SH23" s="1"/>
  <c r="SG19"/>
  <c r="SH19" s="1"/>
  <c r="SG26"/>
  <c r="SH26" s="1"/>
  <c r="SG29"/>
  <c r="SH29" s="1"/>
  <c r="SG21"/>
  <c r="SH21" s="1"/>
  <c r="SG16"/>
  <c r="SH16" s="1"/>
  <c r="SG10"/>
  <c r="SH10" s="1"/>
  <c r="SG14"/>
  <c r="SH14" s="1"/>
  <c r="SG30"/>
  <c r="SH30" s="1"/>
  <c r="SG20"/>
  <c r="SH20" s="1"/>
  <c r="SG13"/>
  <c r="SH13" s="1"/>
  <c r="SG27"/>
  <c r="SH27" s="1"/>
  <c r="SG28"/>
  <c r="SH28" s="1"/>
  <c r="SG18"/>
  <c r="SH18" s="1"/>
  <c r="SG25"/>
  <c r="SH25" s="1"/>
  <c r="SG11"/>
  <c r="SH11" s="1"/>
  <c r="SG17"/>
  <c r="SH17" s="1"/>
  <c r="SG12"/>
  <c r="SH12" s="1"/>
  <c r="SE31" s="1"/>
  <c r="SI9" l="1"/>
  <c r="SJ9" s="1"/>
  <c r="SI30"/>
  <c r="SJ30" s="1"/>
  <c r="SI24"/>
  <c r="SJ24" s="1"/>
  <c r="SI14"/>
  <c r="SJ14" s="1"/>
  <c r="SI15"/>
  <c r="SJ15" s="1"/>
  <c r="SI19"/>
  <c r="SJ19" s="1"/>
  <c r="SI16"/>
  <c r="SJ16" s="1"/>
  <c r="SI29"/>
  <c r="SJ29" s="1"/>
  <c r="SI20"/>
  <c r="SJ20" s="1"/>
  <c r="SI10"/>
  <c r="SJ10" s="1"/>
  <c r="SI28"/>
  <c r="SJ28" s="1"/>
  <c r="SI26"/>
  <c r="SJ26" s="1"/>
  <c r="SI11"/>
  <c r="SJ11" s="1"/>
  <c r="SI25"/>
  <c r="SJ25" s="1"/>
  <c r="SI27"/>
  <c r="SJ27" s="1"/>
  <c r="SI22"/>
  <c r="SJ22" s="1"/>
  <c r="SI17"/>
  <c r="SJ17" s="1"/>
  <c r="SI12"/>
  <c r="SJ12" s="1"/>
  <c r="SI21"/>
  <c r="SJ21" s="1"/>
  <c r="SI18"/>
  <c r="SJ18" s="1"/>
  <c r="SI23"/>
  <c r="SJ23" s="1"/>
  <c r="SI13"/>
  <c r="SJ13" s="1"/>
  <c r="SJ31" l="1"/>
  <c r="SK23" l="1"/>
  <c r="SN23" s="1"/>
  <c r="SK26"/>
  <c r="SN26" s="1"/>
  <c r="SK10"/>
  <c r="SN10" s="1"/>
  <c r="SK18"/>
  <c r="SN18" s="1"/>
  <c r="SK24"/>
  <c r="SN24" s="1"/>
  <c r="SK16"/>
  <c r="SN16" s="1"/>
  <c r="SK11"/>
  <c r="SN11" s="1"/>
  <c r="SK27"/>
  <c r="SN27" s="1"/>
  <c r="SK21"/>
  <c r="SN21" s="1"/>
  <c r="SK19"/>
  <c r="SN19" s="1"/>
  <c r="SK15"/>
  <c r="SN15" s="1"/>
  <c r="SK13"/>
  <c r="SN13" s="1"/>
  <c r="SK9"/>
  <c r="SK12"/>
  <c r="SN12" s="1"/>
  <c r="SK25"/>
  <c r="SN25" s="1"/>
  <c r="SK14"/>
  <c r="SN14" s="1"/>
  <c r="SK29"/>
  <c r="SN29" s="1"/>
  <c r="SK28"/>
  <c r="SN28" s="1"/>
  <c r="SK20"/>
  <c r="SN20" s="1"/>
  <c r="SK30"/>
  <c r="SN30" s="1"/>
  <c r="SK17"/>
  <c r="SN17" s="1"/>
  <c r="SK22"/>
  <c r="SN22" s="1"/>
  <c r="SK31" l="1"/>
  <c r="SN9"/>
  <c r="SL31" l="1"/>
  <c r="SN31"/>
  <c r="SO9" s="1"/>
  <c r="SP9" s="1"/>
  <c r="SO12" l="1"/>
  <c r="SP12" s="1"/>
  <c r="SO22"/>
  <c r="SP22" s="1"/>
  <c r="SO27"/>
  <c r="SP27" s="1"/>
  <c r="SO18"/>
  <c r="SP18" s="1"/>
  <c r="SO25"/>
  <c r="SP25" s="1"/>
  <c r="SO14"/>
  <c r="SP14" s="1"/>
  <c r="SO17"/>
  <c r="SP17" s="1"/>
  <c r="SO24"/>
  <c r="SP24" s="1"/>
  <c r="SO23"/>
  <c r="SP23" s="1"/>
  <c r="SO30"/>
  <c r="SP30" s="1"/>
  <c r="SO10"/>
  <c r="SP10" s="1"/>
  <c r="SO26"/>
  <c r="SP26" s="1"/>
  <c r="SO29"/>
  <c r="SP29" s="1"/>
  <c r="SO13"/>
  <c r="SP13" s="1"/>
  <c r="SO28"/>
  <c r="SP28" s="1"/>
  <c r="SO11"/>
  <c r="SP11" s="1"/>
  <c r="SO16"/>
  <c r="SP16" s="1"/>
  <c r="SO21"/>
  <c r="SP21" s="1"/>
  <c r="SO20"/>
  <c r="SP20" s="1"/>
  <c r="SO15"/>
  <c r="SP15" s="1"/>
  <c r="SO19"/>
  <c r="SP19" s="1"/>
  <c r="SM31" l="1"/>
  <c r="SQ27" s="1"/>
  <c r="SR27" s="1"/>
  <c r="SQ16" l="1"/>
  <c r="SR16" s="1"/>
  <c r="SQ9"/>
  <c r="SR9" s="1"/>
  <c r="SQ23"/>
  <c r="SR23" s="1"/>
  <c r="SQ11"/>
  <c r="SR11" s="1"/>
  <c r="SQ20"/>
  <c r="SR20" s="1"/>
  <c r="SQ12"/>
  <c r="SR12" s="1"/>
  <c r="SQ18"/>
  <c r="SR18" s="1"/>
  <c r="SQ21"/>
  <c r="SR21" s="1"/>
  <c r="SQ10"/>
  <c r="SR10" s="1"/>
  <c r="SQ26"/>
  <c r="SR26" s="1"/>
  <c r="SQ15"/>
  <c r="SR15" s="1"/>
  <c r="SQ25"/>
  <c r="SR25" s="1"/>
  <c r="SQ19"/>
  <c r="SR19" s="1"/>
  <c r="SQ29"/>
  <c r="SR29" s="1"/>
  <c r="SQ30"/>
  <c r="SR30" s="1"/>
  <c r="SQ28"/>
  <c r="SR28" s="1"/>
  <c r="SQ14"/>
  <c r="SR14" s="1"/>
  <c r="SQ17"/>
  <c r="SR17" s="1"/>
  <c r="SQ13"/>
  <c r="SR13" s="1"/>
  <c r="SQ24"/>
  <c r="SR24" s="1"/>
  <c r="SQ22"/>
  <c r="SR22" s="1"/>
  <c r="SR31" l="1"/>
  <c r="SS16" s="1"/>
  <c r="SV16" s="1"/>
  <c r="SS9" l="1"/>
  <c r="SS11"/>
  <c r="SV11" s="1"/>
  <c r="SS17"/>
  <c r="SV17" s="1"/>
  <c r="SS25"/>
  <c r="SV25" s="1"/>
  <c r="SS26"/>
  <c r="SV26" s="1"/>
  <c r="SS14"/>
  <c r="SV14" s="1"/>
  <c r="SS18"/>
  <c r="SV18" s="1"/>
  <c r="SS12"/>
  <c r="SV12" s="1"/>
  <c r="SS19"/>
  <c r="SV19" s="1"/>
  <c r="SS27"/>
  <c r="SV27" s="1"/>
  <c r="SS13"/>
  <c r="SV13" s="1"/>
  <c r="SS15"/>
  <c r="SV15" s="1"/>
  <c r="SS30"/>
  <c r="SV30" s="1"/>
  <c r="SS28"/>
  <c r="SV28" s="1"/>
  <c r="SS10"/>
  <c r="SV10" s="1"/>
  <c r="SS20"/>
  <c r="SV20" s="1"/>
  <c r="SS21"/>
  <c r="SV21" s="1"/>
  <c r="SS22"/>
  <c r="SV22" s="1"/>
  <c r="SS29"/>
  <c r="SV29" s="1"/>
  <c r="SS24"/>
  <c r="SV24" s="1"/>
  <c r="SS23"/>
  <c r="SV23" s="1"/>
  <c r="SV9"/>
  <c r="SS31" l="1"/>
  <c r="SV31" s="1"/>
  <c r="SW9" s="1"/>
  <c r="SX9" s="1"/>
  <c r="ST31" l="1"/>
  <c r="SW13"/>
  <c r="SX13" s="1"/>
  <c r="SW24"/>
  <c r="SX24" s="1"/>
  <c r="SW22"/>
  <c r="SX22" s="1"/>
  <c r="SW26"/>
  <c r="SX26" s="1"/>
  <c r="SW19"/>
  <c r="SX19" s="1"/>
  <c r="SW12"/>
  <c r="SX12" s="1"/>
  <c r="SW29"/>
  <c r="SX29" s="1"/>
  <c r="SW23"/>
  <c r="SX23" s="1"/>
  <c r="SW25"/>
  <c r="SX25" s="1"/>
  <c r="SW27"/>
  <c r="SX27" s="1"/>
  <c r="SW20"/>
  <c r="SX20" s="1"/>
  <c r="SW17"/>
  <c r="SX17" s="1"/>
  <c r="SW11"/>
  <c r="SX11" s="1"/>
  <c r="SW10"/>
  <c r="SX10" s="1"/>
  <c r="SW16"/>
  <c r="SX16" s="1"/>
  <c r="SW30"/>
  <c r="SX30" s="1"/>
  <c r="SW18"/>
  <c r="SX18" s="1"/>
  <c r="SW14"/>
  <c r="SX14" s="1"/>
  <c r="SW21"/>
  <c r="SX21" s="1"/>
  <c r="SW28"/>
  <c r="SX28" s="1"/>
  <c r="SW15"/>
  <c r="SX15" s="1"/>
  <c r="SU31" l="1"/>
  <c r="SY26" s="1"/>
  <c r="SZ26" s="1"/>
  <c r="SY21" l="1"/>
  <c r="SZ21" s="1"/>
  <c r="SY27"/>
  <c r="SZ27" s="1"/>
  <c r="SY29"/>
  <c r="SZ29" s="1"/>
  <c r="SY13"/>
  <c r="SZ13" s="1"/>
  <c r="SY10"/>
  <c r="SZ10" s="1"/>
  <c r="SY11"/>
  <c r="SZ11" s="1"/>
  <c r="SY16"/>
  <c r="SZ16" s="1"/>
  <c r="SY20"/>
  <c r="SZ20" s="1"/>
  <c r="SY14"/>
  <c r="SZ14" s="1"/>
  <c r="SY22"/>
  <c r="SZ22" s="1"/>
  <c r="SY12"/>
  <c r="SZ12" s="1"/>
  <c r="SY30"/>
  <c r="SZ30" s="1"/>
  <c r="SY24"/>
  <c r="SZ24" s="1"/>
  <c r="SY17"/>
  <c r="SZ17" s="1"/>
  <c r="SY23"/>
  <c r="SZ23" s="1"/>
  <c r="SY9"/>
  <c r="SZ9" s="1"/>
  <c r="SY28"/>
  <c r="SZ28" s="1"/>
  <c r="SY25"/>
  <c r="SZ25" s="1"/>
  <c r="SY15"/>
  <c r="SZ15" s="1"/>
  <c r="SY19"/>
  <c r="SZ19" s="1"/>
  <c r="SY18"/>
  <c r="SZ18" s="1"/>
  <c r="SZ31" s="1"/>
  <c r="TA24" l="1"/>
  <c r="TD24" s="1"/>
  <c r="TA18"/>
  <c r="TD18" s="1"/>
  <c r="TA23"/>
  <c r="TD23" s="1"/>
  <c r="TA28"/>
  <c r="TD28" s="1"/>
  <c r="TA27"/>
  <c r="TD27" s="1"/>
  <c r="TA21"/>
  <c r="TD21" s="1"/>
  <c r="TA13"/>
  <c r="TD13" s="1"/>
  <c r="TA16"/>
  <c r="TD16" s="1"/>
  <c r="TA26"/>
  <c r="TD26" s="1"/>
  <c r="TA30"/>
  <c r="TD30" s="1"/>
  <c r="TA22"/>
  <c r="TD22" s="1"/>
  <c r="TA14"/>
  <c r="TD14" s="1"/>
  <c r="TA12"/>
  <c r="TD12" s="1"/>
  <c r="TA20"/>
  <c r="TD20" s="1"/>
  <c r="TA11"/>
  <c r="TD11" s="1"/>
  <c r="TA25"/>
  <c r="TD25" s="1"/>
  <c r="TA29"/>
  <c r="TD29" s="1"/>
  <c r="TA17"/>
  <c r="TD17" s="1"/>
  <c r="TA15"/>
  <c r="TD15" s="1"/>
  <c r="TA10"/>
  <c r="TD10" s="1"/>
  <c r="TA9"/>
  <c r="TA19"/>
  <c r="TD19" s="1"/>
  <c r="TD9" l="1"/>
  <c r="TA31"/>
  <c r="TD31" l="1"/>
  <c r="TB31"/>
  <c r="TE9" l="1"/>
  <c r="TF9" s="1"/>
  <c r="TE27"/>
  <c r="TF27" s="1"/>
  <c r="TE17"/>
  <c r="TF17" s="1"/>
  <c r="TE18"/>
  <c r="TF18" s="1"/>
  <c r="TE22"/>
  <c r="TF22" s="1"/>
  <c r="TE25"/>
  <c r="TF25" s="1"/>
  <c r="TE30"/>
  <c r="TF30" s="1"/>
  <c r="TE15"/>
  <c r="TF15" s="1"/>
  <c r="TE16"/>
  <c r="TF16" s="1"/>
  <c r="TE26"/>
  <c r="TF26" s="1"/>
  <c r="TE21"/>
  <c r="TF21" s="1"/>
  <c r="TE11"/>
  <c r="TF11" s="1"/>
  <c r="TE10"/>
  <c r="TF10" s="1"/>
  <c r="TE28"/>
  <c r="TF28" s="1"/>
  <c r="TE23"/>
  <c r="TF23" s="1"/>
  <c r="TE12"/>
  <c r="TF12" s="1"/>
  <c r="TE29"/>
  <c r="TF29" s="1"/>
  <c r="TE24"/>
  <c r="TF24" s="1"/>
  <c r="TE20"/>
  <c r="TF20" s="1"/>
  <c r="TE19"/>
  <c r="TF19" s="1"/>
  <c r="TE13"/>
  <c r="TF13" s="1"/>
  <c r="TE14"/>
  <c r="TF14" s="1"/>
  <c r="TC31" l="1"/>
  <c r="TG15" l="1"/>
  <c r="TH15" s="1"/>
  <c r="TG28"/>
  <c r="TH28" s="1"/>
  <c r="TG14"/>
  <c r="TH14" s="1"/>
  <c r="TG29"/>
  <c r="TH29" s="1"/>
  <c r="TG25"/>
  <c r="TH25" s="1"/>
  <c r="TG16"/>
  <c r="TH16" s="1"/>
  <c r="TG20"/>
  <c r="TH20" s="1"/>
  <c r="TG12"/>
  <c r="TH12" s="1"/>
  <c r="TG17"/>
  <c r="TH17" s="1"/>
  <c r="TG19"/>
  <c r="TH19" s="1"/>
  <c r="TG10"/>
  <c r="TH10" s="1"/>
  <c r="TG30"/>
  <c r="TH30" s="1"/>
  <c r="TG23"/>
  <c r="TH23" s="1"/>
  <c r="TG22"/>
  <c r="TH22" s="1"/>
  <c r="TG21"/>
  <c r="TH21" s="1"/>
  <c r="TG26"/>
  <c r="TH26" s="1"/>
  <c r="TG9"/>
  <c r="TH9" s="1"/>
  <c r="TG13"/>
  <c r="TH13" s="1"/>
  <c r="TG18"/>
  <c r="TH18" s="1"/>
  <c r="TG11"/>
  <c r="TH11" s="1"/>
  <c r="TG27"/>
  <c r="TH27" s="1"/>
  <c r="TG24"/>
  <c r="TH24" s="1"/>
  <c r="TH31" l="1"/>
  <c r="TI24" s="1"/>
  <c r="TL24" s="1"/>
  <c r="TI15" l="1"/>
  <c r="TL15" s="1"/>
  <c r="TI13"/>
  <c r="TL13" s="1"/>
  <c r="TI29"/>
  <c r="TL29" s="1"/>
  <c r="TI22"/>
  <c r="TL22" s="1"/>
  <c r="TI28"/>
  <c r="TL28" s="1"/>
  <c r="TI11"/>
  <c r="TL11" s="1"/>
  <c r="TI18"/>
  <c r="TL18" s="1"/>
  <c r="TI19"/>
  <c r="TL19" s="1"/>
  <c r="TI12"/>
  <c r="TL12" s="1"/>
  <c r="TI23"/>
  <c r="TL23" s="1"/>
  <c r="TI21"/>
  <c r="TL21" s="1"/>
  <c r="TI9"/>
  <c r="TI27"/>
  <c r="TL27" s="1"/>
  <c r="TI10"/>
  <c r="TL10" s="1"/>
  <c r="TI26"/>
  <c r="TL26" s="1"/>
  <c r="TI16"/>
  <c r="TL16" s="1"/>
  <c r="TI25"/>
  <c r="TL25" s="1"/>
  <c r="TI20"/>
  <c r="TL20" s="1"/>
  <c r="TI17"/>
  <c r="TL17" s="1"/>
  <c r="TI14"/>
  <c r="TL14" s="1"/>
  <c r="TI30"/>
  <c r="TL30" s="1"/>
  <c r="TL9"/>
  <c r="TI31" l="1"/>
  <c r="TJ31" s="1"/>
  <c r="TL31" l="1"/>
  <c r="TM19" s="1"/>
  <c r="TN19" s="1"/>
  <c r="TM30" l="1"/>
  <c r="TN30" s="1"/>
  <c r="TM10"/>
  <c r="TN10" s="1"/>
  <c r="TM26"/>
  <c r="TN26" s="1"/>
  <c r="TM24"/>
  <c r="TN24" s="1"/>
  <c r="TM15"/>
  <c r="TN15" s="1"/>
  <c r="TM9"/>
  <c r="TN9" s="1"/>
  <c r="TM22"/>
  <c r="TN22" s="1"/>
  <c r="TM21"/>
  <c r="TN21" s="1"/>
  <c r="TM17"/>
  <c r="TN17" s="1"/>
  <c r="TM12"/>
  <c r="TN12" s="1"/>
  <c r="TM14"/>
  <c r="TN14" s="1"/>
  <c r="TM13"/>
  <c r="TN13" s="1"/>
  <c r="TM25"/>
  <c r="TN25" s="1"/>
  <c r="TM20"/>
  <c r="TN20" s="1"/>
  <c r="TM29"/>
  <c r="TN29" s="1"/>
  <c r="TM16"/>
  <c r="TN16" s="1"/>
  <c r="TM11"/>
  <c r="TN11" s="1"/>
  <c r="TM28"/>
  <c r="TN28" s="1"/>
  <c r="TM23"/>
  <c r="TN23" s="1"/>
  <c r="TM27"/>
  <c r="TN27" s="1"/>
  <c r="TM18"/>
  <c r="TN18" s="1"/>
  <c r="TK31"/>
  <c r="TO29" l="1"/>
  <c r="TP29" s="1"/>
  <c r="TO11"/>
  <c r="TP11" s="1"/>
  <c r="TO28"/>
  <c r="TP28" s="1"/>
  <c r="TO12"/>
  <c r="TP12" s="1"/>
  <c r="TO13"/>
  <c r="TP13" s="1"/>
  <c r="TO16"/>
  <c r="TP16" s="1"/>
  <c r="TO23"/>
  <c r="TP23" s="1"/>
  <c r="TO14"/>
  <c r="TP14" s="1"/>
  <c r="TO19"/>
  <c r="TP19" s="1"/>
  <c r="TO30"/>
  <c r="TP30" s="1"/>
  <c r="TO25"/>
  <c r="TP25" s="1"/>
  <c r="TO27"/>
  <c r="TP27" s="1"/>
  <c r="TO15"/>
  <c r="TP15" s="1"/>
  <c r="TO20"/>
  <c r="TP20" s="1"/>
  <c r="TO18"/>
  <c r="TP18" s="1"/>
  <c r="TO24"/>
  <c r="TP24" s="1"/>
  <c r="TO17"/>
  <c r="TP17" s="1"/>
  <c r="TO21"/>
  <c r="TP21" s="1"/>
  <c r="TO9"/>
  <c r="TP9" s="1"/>
  <c r="TO22"/>
  <c r="TP22" s="1"/>
  <c r="TO10"/>
  <c r="TP10" s="1"/>
  <c r="TO26"/>
  <c r="TP26" s="1"/>
  <c r="TP31" l="1"/>
  <c r="TQ20" l="1"/>
  <c r="TT20" s="1"/>
  <c r="TQ30"/>
  <c r="TT30" s="1"/>
  <c r="TQ12"/>
  <c r="TT12" s="1"/>
  <c r="TQ22"/>
  <c r="TT22" s="1"/>
  <c r="TQ13"/>
  <c r="TT13" s="1"/>
  <c r="TQ29"/>
  <c r="TT29" s="1"/>
  <c r="TQ27"/>
  <c r="TT27" s="1"/>
  <c r="TQ14"/>
  <c r="TT14" s="1"/>
  <c r="TQ21"/>
  <c r="TT21" s="1"/>
  <c r="TQ17"/>
  <c r="TT17" s="1"/>
  <c r="TQ28"/>
  <c r="TT28" s="1"/>
  <c r="TQ11"/>
  <c r="TT11" s="1"/>
  <c r="TQ15"/>
  <c r="TT15" s="1"/>
  <c r="TQ25"/>
  <c r="TT25" s="1"/>
  <c r="TQ16"/>
  <c r="TT16" s="1"/>
  <c r="TQ10"/>
  <c r="TT10" s="1"/>
  <c r="TQ9"/>
  <c r="TQ23"/>
  <c r="TT23" s="1"/>
  <c r="TQ24"/>
  <c r="TT24" s="1"/>
  <c r="TQ26"/>
  <c r="TT26" s="1"/>
  <c r="TQ18"/>
  <c r="TT18" s="1"/>
  <c r="TQ19"/>
  <c r="TT19" s="1"/>
  <c r="TT9" l="1"/>
  <c r="TQ31"/>
  <c r="TR31" l="1"/>
  <c r="TT31"/>
  <c r="TU9" l="1"/>
  <c r="TV9" s="1"/>
  <c r="TU15"/>
  <c r="TV15" s="1"/>
  <c r="TU19"/>
  <c r="TV19" s="1"/>
  <c r="TU29"/>
  <c r="TV29" s="1"/>
  <c r="TU28"/>
  <c r="TV28" s="1"/>
  <c r="TU10"/>
  <c r="TV10" s="1"/>
  <c r="TU25"/>
  <c r="TV25" s="1"/>
  <c r="TU14"/>
  <c r="TV14" s="1"/>
  <c r="TU23"/>
  <c r="TV23" s="1"/>
  <c r="TU11"/>
  <c r="TV11" s="1"/>
  <c r="TU18"/>
  <c r="TV18" s="1"/>
  <c r="TU20"/>
  <c r="TV20" s="1"/>
  <c r="TU17"/>
  <c r="TV17" s="1"/>
  <c r="TU16"/>
  <c r="TV16" s="1"/>
  <c r="TU26"/>
  <c r="TV26" s="1"/>
  <c r="TU22"/>
  <c r="TV22" s="1"/>
  <c r="TU12"/>
  <c r="TV12" s="1"/>
  <c r="TU30"/>
  <c r="TV30" s="1"/>
  <c r="TU13"/>
  <c r="TV13" s="1"/>
  <c r="TU24"/>
  <c r="TV24" s="1"/>
  <c r="TU27"/>
  <c r="TV27" s="1"/>
  <c r="TU21"/>
  <c r="TV21" s="1"/>
  <c r="TS31" l="1"/>
  <c r="TW29" l="1"/>
  <c r="TX29" s="1"/>
  <c r="TW23"/>
  <c r="TX23" s="1"/>
  <c r="TW13"/>
  <c r="TX13" s="1"/>
  <c r="TW11"/>
  <c r="TX11" s="1"/>
  <c r="TW19"/>
  <c r="TX19" s="1"/>
  <c r="TW30"/>
  <c r="TX30" s="1"/>
  <c r="TW17"/>
  <c r="TX17" s="1"/>
  <c r="TW25"/>
  <c r="TX25" s="1"/>
  <c r="TW12"/>
  <c r="TX12" s="1"/>
  <c r="TW15"/>
  <c r="TX15" s="1"/>
  <c r="TW20"/>
  <c r="TX20" s="1"/>
  <c r="TW26"/>
  <c r="TX26" s="1"/>
  <c r="TW18"/>
  <c r="TX18" s="1"/>
  <c r="TW28"/>
  <c r="TX28" s="1"/>
  <c r="TW16"/>
  <c r="TX16" s="1"/>
  <c r="TW27"/>
  <c r="TX27" s="1"/>
  <c r="TW9"/>
  <c r="TX9" s="1"/>
  <c r="TW21"/>
  <c r="TX21" s="1"/>
  <c r="TW14"/>
  <c r="TX14" s="1"/>
  <c r="TW10"/>
  <c r="TX10" s="1"/>
  <c r="TW22"/>
  <c r="TX22" s="1"/>
  <c r="TW24"/>
  <c r="TX24" s="1"/>
  <c r="TX31" l="1"/>
  <c r="TY26" s="1"/>
  <c r="UB26" s="1"/>
  <c r="TY28" l="1"/>
  <c r="UB28" s="1"/>
  <c r="TY20"/>
  <c r="UB20" s="1"/>
  <c r="TY12"/>
  <c r="UB12" s="1"/>
  <c r="TY22"/>
  <c r="UB22" s="1"/>
  <c r="TY29"/>
  <c r="UB29" s="1"/>
  <c r="TY14"/>
  <c r="UB14" s="1"/>
  <c r="TY10"/>
  <c r="UB10" s="1"/>
  <c r="TY23"/>
  <c r="UB23" s="1"/>
  <c r="TY19"/>
  <c r="UB19" s="1"/>
  <c r="TY11"/>
  <c r="UB11" s="1"/>
  <c r="TY30"/>
  <c r="UB30" s="1"/>
  <c r="TY21"/>
  <c r="UB21" s="1"/>
  <c r="TY24"/>
  <c r="UB24" s="1"/>
  <c r="TY18"/>
  <c r="UB18" s="1"/>
  <c r="TY27"/>
  <c r="UB27" s="1"/>
  <c r="TY16"/>
  <c r="UB16" s="1"/>
  <c r="TY13"/>
  <c r="UB13" s="1"/>
  <c r="TY15"/>
  <c r="UB15" s="1"/>
  <c r="TY25"/>
  <c r="UB25" s="1"/>
  <c r="TY17"/>
  <c r="UB17" s="1"/>
  <c r="TY9"/>
  <c r="UB9" s="1"/>
  <c r="TY31" l="1"/>
  <c r="UB31" s="1"/>
  <c r="TZ31" l="1"/>
  <c r="UC9"/>
  <c r="UD9" s="1"/>
  <c r="UC27"/>
  <c r="UD27" s="1"/>
  <c r="UC11"/>
  <c r="UD11" s="1"/>
  <c r="UC17"/>
  <c r="UD17" s="1"/>
  <c r="UC28"/>
  <c r="UD28" s="1"/>
  <c r="UC14"/>
  <c r="UD14" s="1"/>
  <c r="UC13"/>
  <c r="UD13" s="1"/>
  <c r="UC25"/>
  <c r="UD25" s="1"/>
  <c r="UC20"/>
  <c r="UD20" s="1"/>
  <c r="UC12"/>
  <c r="UD12" s="1"/>
  <c r="UC18"/>
  <c r="UD18" s="1"/>
  <c r="UC16"/>
  <c r="UD16" s="1"/>
  <c r="UC21"/>
  <c r="UD21" s="1"/>
  <c r="UC15"/>
  <c r="UD15" s="1"/>
  <c r="UC24"/>
  <c r="UD24" s="1"/>
  <c r="UC22"/>
  <c r="UD22" s="1"/>
  <c r="UC23"/>
  <c r="UD23" s="1"/>
  <c r="UC10"/>
  <c r="UD10" s="1"/>
  <c r="UC30"/>
  <c r="UD30" s="1"/>
  <c r="UC19"/>
  <c r="UD19" s="1"/>
  <c r="UC26"/>
  <c r="UD26" s="1"/>
  <c r="UC29"/>
  <c r="UD29" s="1"/>
  <c r="UA31" l="1"/>
  <c r="UE16" s="1"/>
  <c r="UF16" s="1"/>
  <c r="UE10" l="1"/>
  <c r="UF10" s="1"/>
  <c r="UE28"/>
  <c r="UF28" s="1"/>
  <c r="UE23"/>
  <c r="UF23" s="1"/>
  <c r="UE18"/>
  <c r="UF18" s="1"/>
  <c r="UE24"/>
  <c r="UF24" s="1"/>
  <c r="UE29"/>
  <c r="UF29" s="1"/>
  <c r="UE9"/>
  <c r="UF9" s="1"/>
  <c r="UE30"/>
  <c r="UF30" s="1"/>
  <c r="UE11"/>
  <c r="UF11" s="1"/>
  <c r="UE25"/>
  <c r="UF25" s="1"/>
  <c r="UE15"/>
  <c r="UF15" s="1"/>
  <c r="UE21"/>
  <c r="UF21" s="1"/>
  <c r="UE20"/>
  <c r="UF20" s="1"/>
  <c r="UE22"/>
  <c r="UF22" s="1"/>
  <c r="UE13"/>
  <c r="UF13" s="1"/>
  <c r="UE19"/>
  <c r="UF19" s="1"/>
  <c r="UE17"/>
  <c r="UF17" s="1"/>
  <c r="UE26"/>
  <c r="UF26" s="1"/>
  <c r="UE27"/>
  <c r="UF27" s="1"/>
  <c r="UE12"/>
  <c r="UF12" s="1"/>
  <c r="UE14"/>
  <c r="UF14" s="1"/>
  <c r="UF31" l="1"/>
  <c r="UG30" s="1"/>
  <c r="UJ30" s="1"/>
  <c r="UG10" l="1"/>
  <c r="UJ10" s="1"/>
  <c r="UG17"/>
  <c r="UJ17" s="1"/>
  <c r="UG19"/>
  <c r="UJ19" s="1"/>
  <c r="UG14"/>
  <c r="UJ14" s="1"/>
  <c r="UG11"/>
  <c r="UJ11" s="1"/>
  <c r="UG23"/>
  <c r="UJ23" s="1"/>
  <c r="UG28"/>
  <c r="UJ28" s="1"/>
  <c r="UG25"/>
  <c r="UJ25" s="1"/>
  <c r="UG12"/>
  <c r="UJ12" s="1"/>
  <c r="UG18"/>
  <c r="UJ18" s="1"/>
  <c r="UG16"/>
  <c r="UJ16" s="1"/>
  <c r="UG24"/>
  <c r="UJ24" s="1"/>
  <c r="UG15"/>
  <c r="UJ15" s="1"/>
  <c r="UG29"/>
  <c r="UJ29" s="1"/>
  <c r="UG13"/>
  <c r="UJ13" s="1"/>
  <c r="UG9"/>
  <c r="UG22"/>
  <c r="UJ22" s="1"/>
  <c r="UG27"/>
  <c r="UJ27" s="1"/>
  <c r="UG26"/>
  <c r="UJ26" s="1"/>
  <c r="UG20"/>
  <c r="UJ20" s="1"/>
  <c r="UG21"/>
  <c r="UJ21" s="1"/>
  <c r="UG31" l="1"/>
  <c r="UH31" s="1"/>
  <c r="UJ9"/>
  <c r="UJ31" l="1"/>
  <c r="UK16" s="1"/>
  <c r="UL16" s="1"/>
  <c r="UK19" l="1"/>
  <c r="UL19" s="1"/>
  <c r="UK17"/>
  <c r="UL17" s="1"/>
  <c r="UK14"/>
  <c r="UL14" s="1"/>
  <c r="UK9"/>
  <c r="UL9" s="1"/>
  <c r="UK22"/>
  <c r="UL22" s="1"/>
  <c r="UK11"/>
  <c r="UL11" s="1"/>
  <c r="UK21"/>
  <c r="UL21" s="1"/>
  <c r="UK13"/>
  <c r="UL13" s="1"/>
  <c r="UK26"/>
  <c r="UL26" s="1"/>
  <c r="UK25"/>
  <c r="UL25" s="1"/>
  <c r="UK12"/>
  <c r="UL12" s="1"/>
  <c r="UK10"/>
  <c r="UL10" s="1"/>
  <c r="UK20"/>
  <c r="UL20" s="1"/>
  <c r="UK18"/>
  <c r="UL18" s="1"/>
  <c r="UK23"/>
  <c r="UL23" s="1"/>
  <c r="UK29"/>
  <c r="UL29" s="1"/>
  <c r="UK27"/>
  <c r="UL27" s="1"/>
  <c r="UK24"/>
  <c r="UL24" s="1"/>
  <c r="UK30"/>
  <c r="UL30" s="1"/>
  <c r="UK15"/>
  <c r="UL15" s="1"/>
  <c r="UK28"/>
  <c r="UL28" s="1"/>
  <c r="UI31" l="1"/>
  <c r="UM30" l="1"/>
  <c r="UN30" s="1"/>
  <c r="UM23"/>
  <c r="UN23" s="1"/>
  <c r="UM29"/>
  <c r="UN29" s="1"/>
  <c r="UM12"/>
  <c r="UN12" s="1"/>
  <c r="UM19"/>
  <c r="UN19" s="1"/>
  <c r="UM10"/>
  <c r="UN10" s="1"/>
  <c r="UM14"/>
  <c r="UN14" s="1"/>
  <c r="UM17"/>
  <c r="UN17" s="1"/>
  <c r="UM27"/>
  <c r="UN27" s="1"/>
  <c r="UM24"/>
  <c r="UN24" s="1"/>
  <c r="UM22"/>
  <c r="UN22" s="1"/>
  <c r="UM15"/>
  <c r="UN15" s="1"/>
  <c r="UM16"/>
  <c r="UN16" s="1"/>
  <c r="UM25"/>
  <c r="UN25" s="1"/>
  <c r="UM11"/>
  <c r="UN11" s="1"/>
  <c r="UM20"/>
  <c r="UN20" s="1"/>
  <c r="UM18"/>
  <c r="UN18" s="1"/>
  <c r="UM9"/>
  <c r="UN9" s="1"/>
  <c r="UM28"/>
  <c r="UN28" s="1"/>
  <c r="UM21"/>
  <c r="UN21" s="1"/>
  <c r="UM13"/>
  <c r="UN13" s="1"/>
  <c r="UM26"/>
  <c r="UN26" s="1"/>
  <c r="UN31" l="1"/>
  <c r="UO22" l="1"/>
  <c r="UR22" s="1"/>
  <c r="UO10"/>
  <c r="UR10" s="1"/>
  <c r="UO9"/>
  <c r="UO28"/>
  <c r="UR28" s="1"/>
  <c r="UO29"/>
  <c r="UR29" s="1"/>
  <c r="UO25"/>
  <c r="UR25" s="1"/>
  <c r="UO11"/>
  <c r="UR11" s="1"/>
  <c r="UO12"/>
  <c r="UR12" s="1"/>
  <c r="UO14"/>
  <c r="UR14" s="1"/>
  <c r="UO24"/>
  <c r="UR24" s="1"/>
  <c r="UO13"/>
  <c r="UR13" s="1"/>
  <c r="UO21"/>
  <c r="UR21" s="1"/>
  <c r="UO18"/>
  <c r="UR18" s="1"/>
  <c r="UO15"/>
  <c r="UR15" s="1"/>
  <c r="UO16"/>
  <c r="UR16" s="1"/>
  <c r="UO23"/>
  <c r="UR23" s="1"/>
  <c r="UO20"/>
  <c r="UR20" s="1"/>
  <c r="UO30"/>
  <c r="UR30" s="1"/>
  <c r="UO27"/>
  <c r="UR27" s="1"/>
  <c r="UO17"/>
  <c r="UR17" s="1"/>
  <c r="UO19"/>
  <c r="UR19" s="1"/>
  <c r="UO26"/>
  <c r="UR26" s="1"/>
  <c r="UR9" l="1"/>
  <c r="UO31"/>
  <c r="UP31" l="1"/>
  <c r="UR31"/>
  <c r="US9" s="1"/>
  <c r="UT9" s="1"/>
  <c r="US21" l="1"/>
  <c r="UT21" s="1"/>
  <c r="US16"/>
  <c r="UT16" s="1"/>
  <c r="US30"/>
  <c r="UT30" s="1"/>
  <c r="US26"/>
  <c r="UT26" s="1"/>
  <c r="US15"/>
  <c r="UT15" s="1"/>
  <c r="US23"/>
  <c r="UT23" s="1"/>
  <c r="US11"/>
  <c r="UT11" s="1"/>
  <c r="US19"/>
  <c r="UT19" s="1"/>
  <c r="US25"/>
  <c r="UT25" s="1"/>
  <c r="US18"/>
  <c r="UT18" s="1"/>
  <c r="US20"/>
  <c r="UT20" s="1"/>
  <c r="US17"/>
  <c r="UT17" s="1"/>
  <c r="US24"/>
  <c r="UT24" s="1"/>
  <c r="US29"/>
  <c r="UT29" s="1"/>
  <c r="US12"/>
  <c r="UT12" s="1"/>
  <c r="US27"/>
  <c r="UT27" s="1"/>
  <c r="US22"/>
  <c r="UT22" s="1"/>
  <c r="US13"/>
  <c r="UT13" s="1"/>
  <c r="US28"/>
  <c r="UT28" s="1"/>
  <c r="US10"/>
  <c r="UT10" s="1"/>
  <c r="US14"/>
  <c r="UT14" s="1"/>
  <c r="UQ31" l="1"/>
  <c r="UU21" s="1"/>
  <c r="UV21" s="1"/>
  <c r="UU15" l="1"/>
  <c r="UV15" s="1"/>
  <c r="UU9"/>
  <c r="UV9" s="1"/>
  <c r="UU19"/>
  <c r="UV19" s="1"/>
  <c r="UU20"/>
  <c r="UV20" s="1"/>
  <c r="UU16"/>
  <c r="UV16" s="1"/>
  <c r="UU25"/>
  <c r="UV25" s="1"/>
  <c r="UU18"/>
  <c r="UV18" s="1"/>
  <c r="UU11"/>
  <c r="UV11" s="1"/>
  <c r="UU22"/>
  <c r="UV22" s="1"/>
  <c r="UU24"/>
  <c r="UV24" s="1"/>
  <c r="UU14"/>
  <c r="UV14" s="1"/>
  <c r="UU12"/>
  <c r="UV12" s="1"/>
  <c r="UU17"/>
  <c r="UV17" s="1"/>
  <c r="UU30"/>
  <c r="UV30" s="1"/>
  <c r="UU13"/>
  <c r="UV13" s="1"/>
  <c r="UU29"/>
  <c r="UV29" s="1"/>
  <c r="UU10"/>
  <c r="UV10" s="1"/>
  <c r="UU28"/>
  <c r="UV28" s="1"/>
  <c r="UU23"/>
  <c r="UV23" s="1"/>
  <c r="UU27"/>
  <c r="UV27" s="1"/>
  <c r="UU26"/>
  <c r="UV26" s="1"/>
  <c r="UV31" l="1"/>
  <c r="UW29" s="1"/>
  <c r="UZ29" s="1"/>
  <c r="UW14" l="1"/>
  <c r="UZ14" s="1"/>
  <c r="UW25"/>
  <c r="UZ25" s="1"/>
  <c r="UW24"/>
  <c r="UZ24" s="1"/>
  <c r="UW11"/>
  <c r="UZ11" s="1"/>
  <c r="UW12"/>
  <c r="UZ12" s="1"/>
  <c r="UW23"/>
  <c r="UZ23" s="1"/>
  <c r="UW26"/>
  <c r="UZ26" s="1"/>
  <c r="UW16"/>
  <c r="UZ16" s="1"/>
  <c r="UW19"/>
  <c r="UZ19" s="1"/>
  <c r="UW18"/>
  <c r="UZ18" s="1"/>
  <c r="UW22"/>
  <c r="UZ22" s="1"/>
  <c r="UW20"/>
  <c r="UZ20" s="1"/>
  <c r="UW30"/>
  <c r="UZ30" s="1"/>
  <c r="UW27"/>
  <c r="UZ27" s="1"/>
  <c r="UW10"/>
  <c r="UZ10" s="1"/>
  <c r="UW17"/>
  <c r="UZ17" s="1"/>
  <c r="UW13"/>
  <c r="UZ13" s="1"/>
  <c r="UW15"/>
  <c r="UZ15" s="1"/>
  <c r="UW21"/>
  <c r="UZ21" s="1"/>
  <c r="UW9"/>
  <c r="UW28"/>
  <c r="UZ28" s="1"/>
  <c r="UZ9"/>
  <c r="UW31" l="1"/>
  <c r="UZ31" s="1"/>
  <c r="VA9" s="1"/>
  <c r="VB9" s="1"/>
  <c r="UX31" l="1"/>
  <c r="VA18"/>
  <c r="VB18" s="1"/>
  <c r="VA28"/>
  <c r="VB28" s="1"/>
  <c r="VA10"/>
  <c r="VB10" s="1"/>
  <c r="VA14"/>
  <c r="VB14" s="1"/>
  <c r="VA16"/>
  <c r="VB16" s="1"/>
  <c r="VA15"/>
  <c r="VB15" s="1"/>
  <c r="VA19"/>
  <c r="VB19" s="1"/>
  <c r="VA21"/>
  <c r="VB21" s="1"/>
  <c r="VA30"/>
  <c r="VB30" s="1"/>
  <c r="VA26"/>
  <c r="VB26" s="1"/>
  <c r="VA24"/>
  <c r="VB24" s="1"/>
  <c r="VA29"/>
  <c r="VB29" s="1"/>
  <c r="VA22"/>
  <c r="VB22" s="1"/>
  <c r="VA25"/>
  <c r="VB25" s="1"/>
  <c r="VA12"/>
  <c r="VB12" s="1"/>
  <c r="VA23"/>
  <c r="VB23" s="1"/>
  <c r="VA20"/>
  <c r="VB20" s="1"/>
  <c r="VA13"/>
  <c r="VB13" s="1"/>
  <c r="VA17"/>
  <c r="VB17" s="1"/>
  <c r="VA11"/>
  <c r="VB11" s="1"/>
  <c r="VA27"/>
  <c r="VB27" s="1"/>
  <c r="UY31" l="1"/>
  <c r="VC27" s="1"/>
  <c r="VD27" s="1"/>
  <c r="VC21" l="1"/>
  <c r="VD21" s="1"/>
  <c r="VC9"/>
  <c r="VD9" s="1"/>
  <c r="VC30"/>
  <c r="VD30" s="1"/>
  <c r="VC16"/>
  <c r="VD16" s="1"/>
  <c r="VC24"/>
  <c r="VD24" s="1"/>
  <c r="VC26"/>
  <c r="VD26" s="1"/>
  <c r="VC11"/>
  <c r="VD11" s="1"/>
  <c r="VC20"/>
  <c r="VD20" s="1"/>
  <c r="VC19"/>
  <c r="VD19" s="1"/>
  <c r="VC15"/>
  <c r="VD15" s="1"/>
  <c r="VC25"/>
  <c r="VD25" s="1"/>
  <c r="VC29"/>
  <c r="VD29" s="1"/>
  <c r="VC18"/>
  <c r="VD18" s="1"/>
  <c r="VC17"/>
  <c r="VD17" s="1"/>
  <c r="VC13"/>
  <c r="VD13" s="1"/>
  <c r="VC22"/>
  <c r="VD22" s="1"/>
  <c r="VC28"/>
  <c r="VD28" s="1"/>
  <c r="VC12"/>
  <c r="VD12" s="1"/>
  <c r="VC10"/>
  <c r="VD10" s="1"/>
  <c r="VC14"/>
  <c r="VD14" s="1"/>
  <c r="VC23"/>
  <c r="VD23" s="1"/>
  <c r="VD31" l="1"/>
  <c r="VE30" l="1"/>
  <c r="VH30" s="1"/>
  <c r="VE26"/>
  <c r="VH26" s="1"/>
  <c r="VE9"/>
  <c r="VE19"/>
  <c r="VH19" s="1"/>
  <c r="VE13"/>
  <c r="VH13" s="1"/>
  <c r="VE14"/>
  <c r="VH14" s="1"/>
  <c r="VE25"/>
  <c r="VH25" s="1"/>
  <c r="VE16"/>
  <c r="VH16" s="1"/>
  <c r="VE24"/>
  <c r="VH24" s="1"/>
  <c r="VE29"/>
  <c r="VH29" s="1"/>
  <c r="VE12"/>
  <c r="VH12" s="1"/>
  <c r="VE11"/>
  <c r="VH11" s="1"/>
  <c r="VE21"/>
  <c r="VH21" s="1"/>
  <c r="VE22"/>
  <c r="VH22" s="1"/>
  <c r="VE10"/>
  <c r="VH10" s="1"/>
  <c r="VE23"/>
  <c r="VH23" s="1"/>
  <c r="VE18"/>
  <c r="VH18" s="1"/>
  <c r="VE17"/>
  <c r="VH17" s="1"/>
  <c r="VE20"/>
  <c r="VH20" s="1"/>
  <c r="VE27"/>
  <c r="VH27" s="1"/>
  <c r="VE15"/>
  <c r="VH15" s="1"/>
  <c r="VE28"/>
  <c r="VH28" s="1"/>
  <c r="VH9" l="1"/>
  <c r="VE31"/>
  <c r="VH31" l="1"/>
  <c r="VF31"/>
  <c r="VI27" l="1"/>
  <c r="VJ27" s="1"/>
  <c r="VI21"/>
  <c r="VJ21" s="1"/>
  <c r="VI30"/>
  <c r="VJ30" s="1"/>
  <c r="VI19"/>
  <c r="VJ19" s="1"/>
  <c r="VI13"/>
  <c r="VJ13" s="1"/>
  <c r="VI10"/>
  <c r="VJ10" s="1"/>
  <c r="VI23"/>
  <c r="VJ23" s="1"/>
  <c r="VI16"/>
  <c r="VJ16" s="1"/>
  <c r="VI11"/>
  <c r="VJ11" s="1"/>
  <c r="VI12"/>
  <c r="VJ12" s="1"/>
  <c r="VI18"/>
  <c r="VJ18" s="1"/>
  <c r="VI15"/>
  <c r="VJ15" s="1"/>
  <c r="VI25"/>
  <c r="VJ25" s="1"/>
  <c r="VI24"/>
  <c r="VJ24" s="1"/>
  <c r="VI22"/>
  <c r="VJ22" s="1"/>
  <c r="VI20"/>
  <c r="VJ20" s="1"/>
  <c r="VI26"/>
  <c r="VJ26" s="1"/>
  <c r="VI28"/>
  <c r="VJ28" s="1"/>
  <c r="VI17"/>
  <c r="VJ17" s="1"/>
  <c r="VI29"/>
  <c r="VJ29" s="1"/>
  <c r="VI14"/>
  <c r="VJ14" s="1"/>
  <c r="VI9"/>
  <c r="VJ9" s="1"/>
  <c r="VG31" s="1"/>
  <c r="VK14" l="1"/>
  <c r="VL14" s="1"/>
  <c r="VK17"/>
  <c r="VL17" s="1"/>
  <c r="VK15"/>
  <c r="VL15" s="1"/>
  <c r="VK18"/>
  <c r="VL18" s="1"/>
  <c r="VK11"/>
  <c r="VL11" s="1"/>
  <c r="VK20"/>
  <c r="VL20" s="1"/>
  <c r="VK13"/>
  <c r="VL13" s="1"/>
  <c r="VK26"/>
  <c r="VL26" s="1"/>
  <c r="VK9"/>
  <c r="VL9" s="1"/>
  <c r="VK24"/>
  <c r="VL24" s="1"/>
  <c r="VK29"/>
  <c r="VL29" s="1"/>
  <c r="VK23"/>
  <c r="VL23" s="1"/>
  <c r="VK27"/>
  <c r="VL27" s="1"/>
  <c r="VK25"/>
  <c r="VL25" s="1"/>
  <c r="VK21"/>
  <c r="VL21" s="1"/>
  <c r="VK22"/>
  <c r="VL22" s="1"/>
  <c r="VK10"/>
  <c r="VL10" s="1"/>
  <c r="VK16"/>
  <c r="VL16" s="1"/>
  <c r="VK19"/>
  <c r="VL19" s="1"/>
  <c r="VK28"/>
  <c r="VL28" s="1"/>
  <c r="VK30"/>
  <c r="VL30" s="1"/>
  <c r="VK12"/>
  <c r="VL12" s="1"/>
  <c r="VL31" l="1"/>
  <c r="VM25" l="1"/>
  <c r="VP25" s="1"/>
  <c r="VM23"/>
  <c r="VP23" s="1"/>
  <c r="VM12"/>
  <c r="VP12" s="1"/>
  <c r="VM26"/>
  <c r="VP26" s="1"/>
  <c r="VM27"/>
  <c r="VP27" s="1"/>
  <c r="VM22"/>
  <c r="VP22" s="1"/>
  <c r="VM14"/>
  <c r="VP14" s="1"/>
  <c r="VM24"/>
  <c r="VP24" s="1"/>
  <c r="VM15"/>
  <c r="VP15" s="1"/>
  <c r="VM17"/>
  <c r="VP17" s="1"/>
  <c r="VM10"/>
  <c r="VP10" s="1"/>
  <c r="VM20"/>
  <c r="VP20" s="1"/>
  <c r="VM13"/>
  <c r="VP13" s="1"/>
  <c r="VM9"/>
  <c r="VM18"/>
  <c r="VP18" s="1"/>
  <c r="VM16"/>
  <c r="VP16" s="1"/>
  <c r="VM21"/>
  <c r="VP21" s="1"/>
  <c r="VM30"/>
  <c r="VP30" s="1"/>
  <c r="VM29"/>
  <c r="VP29" s="1"/>
  <c r="VM11"/>
  <c r="VP11" s="1"/>
  <c r="VM28"/>
  <c r="VP28" s="1"/>
  <c r="VM19"/>
  <c r="VP19" s="1"/>
  <c r="VP9" l="1"/>
  <c r="VM31"/>
  <c r="VN31" l="1"/>
  <c r="VP31"/>
  <c r="VQ11" l="1"/>
  <c r="VR11" s="1"/>
  <c r="VQ19"/>
  <c r="VR19" s="1"/>
  <c r="VQ14"/>
  <c r="VR14" s="1"/>
  <c r="VQ12"/>
  <c r="VR12" s="1"/>
  <c r="VQ28"/>
  <c r="VR28" s="1"/>
  <c r="VQ26"/>
  <c r="VR26" s="1"/>
  <c r="VQ18"/>
  <c r="VR18" s="1"/>
  <c r="VQ27"/>
  <c r="VR27" s="1"/>
  <c r="VQ21"/>
  <c r="VR21" s="1"/>
  <c r="VQ30"/>
  <c r="VR30" s="1"/>
  <c r="VQ13"/>
  <c r="VR13" s="1"/>
  <c r="VQ23"/>
  <c r="VR23" s="1"/>
  <c r="VQ9"/>
  <c r="VR9" s="1"/>
  <c r="VQ22"/>
  <c r="VR22" s="1"/>
  <c r="VQ25"/>
  <c r="VR25" s="1"/>
  <c r="VQ20"/>
  <c r="VR20" s="1"/>
  <c r="VQ15"/>
  <c r="VR15" s="1"/>
  <c r="VQ10"/>
  <c r="VR10" s="1"/>
  <c r="VQ29"/>
  <c r="VR29" s="1"/>
  <c r="VQ24"/>
  <c r="VR24" s="1"/>
  <c r="VQ17"/>
  <c r="VR17" s="1"/>
  <c r="VQ16"/>
  <c r="VR16" s="1"/>
  <c r="VO31" l="1"/>
  <c r="VS18" l="1"/>
  <c r="VT18" s="1"/>
  <c r="VS29"/>
  <c r="VT29" s="1"/>
  <c r="VS22"/>
  <c r="VT22" s="1"/>
  <c r="VS26"/>
  <c r="VT26" s="1"/>
  <c r="VS24"/>
  <c r="VT24" s="1"/>
  <c r="VS19"/>
  <c r="VT19" s="1"/>
  <c r="VS13"/>
  <c r="VT13" s="1"/>
  <c r="VS27"/>
  <c r="VT27" s="1"/>
  <c r="VS25"/>
  <c r="VT25" s="1"/>
  <c r="VS9"/>
  <c r="VT9" s="1"/>
  <c r="VS10"/>
  <c r="VT10" s="1"/>
  <c r="VS20"/>
  <c r="VT20" s="1"/>
  <c r="VS12"/>
  <c r="VT12" s="1"/>
  <c r="VS30"/>
  <c r="VT30" s="1"/>
  <c r="VS17"/>
  <c r="VT17" s="1"/>
  <c r="VS11"/>
  <c r="VT11" s="1"/>
  <c r="VS14"/>
  <c r="VT14" s="1"/>
  <c r="VS21"/>
  <c r="VT21" s="1"/>
  <c r="VS28"/>
  <c r="VT28" s="1"/>
  <c r="VS23"/>
  <c r="VT23" s="1"/>
  <c r="VS15"/>
  <c r="VT15" s="1"/>
  <c r="VS16"/>
  <c r="VT16" s="1"/>
  <c r="VT31" l="1"/>
  <c r="VU28" l="1"/>
  <c r="VX28" s="1"/>
  <c r="VU14"/>
  <c r="VX14" s="1"/>
  <c r="VU9"/>
  <c r="VU22"/>
  <c r="VX22" s="1"/>
  <c r="VU21"/>
  <c r="VX21" s="1"/>
  <c r="VU10"/>
  <c r="VX10" s="1"/>
  <c r="VU13"/>
  <c r="VX13" s="1"/>
  <c r="VU11"/>
  <c r="VX11" s="1"/>
  <c r="VU25"/>
  <c r="VX25" s="1"/>
  <c r="VU30"/>
  <c r="VX30" s="1"/>
  <c r="VU12"/>
  <c r="VX12" s="1"/>
  <c r="VU27"/>
  <c r="VX27" s="1"/>
  <c r="VU16"/>
  <c r="VX16" s="1"/>
  <c r="VU20"/>
  <c r="VX20" s="1"/>
  <c r="VU23"/>
  <c r="VX23" s="1"/>
  <c r="VU24"/>
  <c r="VX24" s="1"/>
  <c r="VU19"/>
  <c r="VX19" s="1"/>
  <c r="VU17"/>
  <c r="VX17" s="1"/>
  <c r="VU18"/>
  <c r="VX18" s="1"/>
  <c r="VU26"/>
  <c r="VX26" s="1"/>
  <c r="VU15"/>
  <c r="VX15" s="1"/>
  <c r="VU29"/>
  <c r="VX29" s="1"/>
  <c r="VU31" l="1"/>
  <c r="VX9"/>
  <c r="VV31" l="1"/>
  <c r="VX31"/>
  <c r="VY9" s="1"/>
  <c r="VZ9" s="1"/>
  <c r="VY13" l="1"/>
  <c r="VZ13" s="1"/>
  <c r="VY11"/>
  <c r="VZ11" s="1"/>
  <c r="VY22"/>
  <c r="VZ22" s="1"/>
  <c r="VY26"/>
  <c r="VZ26" s="1"/>
  <c r="VY16"/>
  <c r="VZ16" s="1"/>
  <c r="VY29"/>
  <c r="VZ29" s="1"/>
  <c r="VY24"/>
  <c r="VZ24" s="1"/>
  <c r="VY30"/>
  <c r="VZ30" s="1"/>
  <c r="VY28"/>
  <c r="VZ28" s="1"/>
  <c r="VY10"/>
  <c r="VZ10" s="1"/>
  <c r="VY23"/>
  <c r="VZ23" s="1"/>
  <c r="VY27"/>
  <c r="VZ27" s="1"/>
  <c r="VY15"/>
  <c r="VZ15" s="1"/>
  <c r="VY25"/>
  <c r="VZ25" s="1"/>
  <c r="VY18"/>
  <c r="VZ18" s="1"/>
  <c r="VY14"/>
  <c r="VZ14" s="1"/>
  <c r="VY21"/>
  <c r="VZ21" s="1"/>
  <c r="VY19"/>
  <c r="VZ19" s="1"/>
  <c r="VY17"/>
  <c r="VZ17" s="1"/>
  <c r="VY12"/>
  <c r="VZ12" s="1"/>
  <c r="VY20"/>
  <c r="VZ20" s="1"/>
  <c r="VW31" l="1"/>
  <c r="WA13" s="1"/>
  <c r="WB13" s="1"/>
  <c r="WA28" l="1"/>
  <c r="WB28" s="1"/>
  <c r="WA18"/>
  <c r="WB18" s="1"/>
  <c r="WA12"/>
  <c r="WB12" s="1"/>
  <c r="WA23"/>
  <c r="WB23" s="1"/>
  <c r="WA16"/>
  <c r="WB16" s="1"/>
  <c r="WA14"/>
  <c r="WB14" s="1"/>
  <c r="WA9"/>
  <c r="WB9" s="1"/>
  <c r="WA20"/>
  <c r="WB20" s="1"/>
  <c r="WA24"/>
  <c r="WB24" s="1"/>
  <c r="WA22"/>
  <c r="WB22" s="1"/>
  <c r="WA26"/>
  <c r="WB26" s="1"/>
  <c r="WA27"/>
  <c r="WB27" s="1"/>
  <c r="WA29"/>
  <c r="WB29" s="1"/>
  <c r="WA30"/>
  <c r="WB30" s="1"/>
  <c r="WA11"/>
  <c r="WB11" s="1"/>
  <c r="WA25"/>
  <c r="WB25" s="1"/>
  <c r="WA17"/>
  <c r="WB17" s="1"/>
  <c r="WB31" s="1"/>
  <c r="WC18" s="1"/>
  <c r="WF18" s="1"/>
  <c r="WA15"/>
  <c r="WB15" s="1"/>
  <c r="WA19"/>
  <c r="WB19" s="1"/>
  <c r="WA10"/>
  <c r="WB10" s="1"/>
  <c r="WA21"/>
  <c r="WB21" s="1"/>
  <c r="WC17" l="1"/>
  <c r="WF17" s="1"/>
  <c r="WC12"/>
  <c r="WF12" s="1"/>
  <c r="WC25"/>
  <c r="WF25" s="1"/>
  <c r="WC29"/>
  <c r="WF29" s="1"/>
  <c r="WC10"/>
  <c r="WF10" s="1"/>
  <c r="WC24"/>
  <c r="WF24" s="1"/>
  <c r="WC11"/>
  <c r="WF11" s="1"/>
  <c r="WC30"/>
  <c r="WF30" s="1"/>
  <c r="WC15"/>
  <c r="WF15" s="1"/>
  <c r="WC23"/>
  <c r="WF23" s="1"/>
  <c r="WC16"/>
  <c r="WF16" s="1"/>
  <c r="WC20"/>
  <c r="WF20" s="1"/>
  <c r="WC26"/>
  <c r="WF26" s="1"/>
  <c r="WC14"/>
  <c r="WF14" s="1"/>
  <c r="WC22"/>
  <c r="WF22" s="1"/>
  <c r="WC28"/>
  <c r="WF28" s="1"/>
  <c r="WC21"/>
  <c r="WF21" s="1"/>
  <c r="WC13"/>
  <c r="WF13" s="1"/>
  <c r="WC9"/>
  <c r="WF9" s="1"/>
  <c r="WC19"/>
  <c r="WF19" s="1"/>
  <c r="WC27"/>
  <c r="WF27" s="1"/>
  <c r="WC31" l="1"/>
  <c r="WF31" s="1"/>
  <c r="WG16" s="1"/>
  <c r="WH16" s="1"/>
  <c r="WD31" l="1"/>
  <c r="WG25"/>
  <c r="WH25" s="1"/>
  <c r="WG28"/>
  <c r="WH28" s="1"/>
  <c r="WG21"/>
  <c r="WH21" s="1"/>
  <c r="WG30"/>
  <c r="WH30" s="1"/>
  <c r="WG14"/>
  <c r="WH14" s="1"/>
  <c r="WG29"/>
  <c r="WH29" s="1"/>
  <c r="WG27"/>
  <c r="WH27" s="1"/>
  <c r="WG22"/>
  <c r="WH22" s="1"/>
  <c r="WG12"/>
  <c r="WH12" s="1"/>
  <c r="WG17"/>
  <c r="WH17" s="1"/>
  <c r="WG15"/>
  <c r="WH15" s="1"/>
  <c r="WG24"/>
  <c r="WH24" s="1"/>
  <c r="WG26"/>
  <c r="WH26" s="1"/>
  <c r="WG10"/>
  <c r="WH10" s="1"/>
  <c r="WG19"/>
  <c r="WH19" s="1"/>
  <c r="WG11"/>
  <c r="WH11" s="1"/>
  <c r="WG9"/>
  <c r="WH9" s="1"/>
  <c r="WE31" s="1"/>
  <c r="WI9" s="1"/>
  <c r="WJ9" s="1"/>
  <c r="WG18"/>
  <c r="WH18" s="1"/>
  <c r="WG20"/>
  <c r="WH20" s="1"/>
  <c r="WG23"/>
  <c r="WH23" s="1"/>
  <c r="WG13"/>
  <c r="WH13" s="1"/>
  <c r="WI24" l="1"/>
  <c r="WJ24" s="1"/>
  <c r="WI23"/>
  <c r="WJ23" s="1"/>
  <c r="WI29"/>
  <c r="WJ29" s="1"/>
  <c r="WI22"/>
  <c r="WJ22" s="1"/>
  <c r="WI26"/>
  <c r="WJ26" s="1"/>
  <c r="WI14"/>
  <c r="WJ14" s="1"/>
  <c r="WI15"/>
  <c r="WJ15" s="1"/>
  <c r="WI11"/>
  <c r="WJ11" s="1"/>
  <c r="WI25"/>
  <c r="WJ25" s="1"/>
  <c r="WI12"/>
  <c r="WJ12" s="1"/>
  <c r="WI20"/>
  <c r="WJ20" s="1"/>
  <c r="WI19"/>
  <c r="WJ19" s="1"/>
  <c r="WI13"/>
  <c r="WJ13" s="1"/>
  <c r="WI27"/>
  <c r="WJ27" s="1"/>
  <c r="WI17"/>
  <c r="WJ17" s="1"/>
  <c r="WI28"/>
  <c r="WJ28" s="1"/>
  <c r="WI16"/>
  <c r="WJ16" s="1"/>
  <c r="WI10"/>
  <c r="WJ10" s="1"/>
  <c r="WI30"/>
  <c r="WJ30" s="1"/>
  <c r="WI18"/>
  <c r="WJ18" s="1"/>
  <c r="WI21"/>
  <c r="WJ21" s="1"/>
  <c r="WJ31" l="1"/>
  <c r="WK14" s="1"/>
  <c r="WN14" s="1"/>
  <c r="WK21" l="1"/>
  <c r="WN21" s="1"/>
  <c r="WK28"/>
  <c r="WN28" s="1"/>
  <c r="WK18"/>
  <c r="WN18" s="1"/>
  <c r="WK26"/>
  <c r="WN26" s="1"/>
  <c r="WK22"/>
  <c r="WN22" s="1"/>
  <c r="WK10"/>
  <c r="WN10" s="1"/>
  <c r="WK19"/>
  <c r="WN19" s="1"/>
  <c r="WK16"/>
  <c r="WN16" s="1"/>
  <c r="WK23"/>
  <c r="WN23" s="1"/>
  <c r="WK13"/>
  <c r="WN13" s="1"/>
  <c r="WK30"/>
  <c r="WN30" s="1"/>
  <c r="WK17"/>
  <c r="WN17" s="1"/>
  <c r="WK9"/>
  <c r="WN9" s="1"/>
  <c r="WK27"/>
  <c r="WN27" s="1"/>
  <c r="WK15"/>
  <c r="WN15" s="1"/>
  <c r="WK20"/>
  <c r="WN20" s="1"/>
  <c r="WK25"/>
  <c r="WN25" s="1"/>
  <c r="WK12"/>
  <c r="WN12" s="1"/>
  <c r="WK24"/>
  <c r="WN24" s="1"/>
  <c r="WK11"/>
  <c r="WN11" s="1"/>
  <c r="WK29"/>
  <c r="WN29" s="1"/>
  <c r="WK31" l="1"/>
  <c r="WN31" s="1"/>
  <c r="WO9" s="1"/>
  <c r="WP9" s="1"/>
  <c r="WO15" l="1"/>
  <c r="WP15" s="1"/>
  <c r="WO21"/>
  <c r="WP21" s="1"/>
  <c r="WO25"/>
  <c r="WP25" s="1"/>
  <c r="WL31"/>
  <c r="WO20"/>
  <c r="WP20" s="1"/>
  <c r="WO24"/>
  <c r="WP24" s="1"/>
  <c r="WO23"/>
  <c r="WP23" s="1"/>
  <c r="WO14"/>
  <c r="WP14" s="1"/>
  <c r="WO22"/>
  <c r="WP22" s="1"/>
  <c r="WO10"/>
  <c r="WP10" s="1"/>
  <c r="WO26"/>
  <c r="WP26" s="1"/>
  <c r="WO19"/>
  <c r="WP19" s="1"/>
  <c r="WO27"/>
  <c r="WP27" s="1"/>
  <c r="WO18"/>
  <c r="WP18" s="1"/>
  <c r="WO13"/>
  <c r="WP13" s="1"/>
  <c r="WO12"/>
  <c r="WP12" s="1"/>
  <c r="WO17"/>
  <c r="WP17" s="1"/>
  <c r="WO30"/>
  <c r="WP30" s="1"/>
  <c r="WO29"/>
  <c r="WP29" s="1"/>
  <c r="WO11"/>
  <c r="WP11" s="1"/>
  <c r="WO28"/>
  <c r="WP28" s="1"/>
  <c r="WO16"/>
  <c r="WP16" s="1"/>
  <c r="WM31" l="1"/>
  <c r="WQ17" l="1"/>
  <c r="WR17" s="1"/>
  <c r="WQ21"/>
  <c r="WR21" s="1"/>
  <c r="WQ16"/>
  <c r="WR16" s="1"/>
  <c r="WQ13"/>
  <c r="WR13" s="1"/>
  <c r="WQ30"/>
  <c r="WR30" s="1"/>
  <c r="WQ22"/>
  <c r="WR22" s="1"/>
  <c r="WQ15"/>
  <c r="WR15" s="1"/>
  <c r="WQ19"/>
  <c r="WR19" s="1"/>
  <c r="WQ24"/>
  <c r="WR24" s="1"/>
  <c r="WQ18"/>
  <c r="WR18" s="1"/>
  <c r="WQ9"/>
  <c r="WR9" s="1"/>
  <c r="WQ14"/>
  <c r="WR14" s="1"/>
  <c r="WQ28"/>
  <c r="WR28" s="1"/>
  <c r="WQ27"/>
  <c r="WR27" s="1"/>
  <c r="WQ29"/>
  <c r="WR29" s="1"/>
  <c r="WQ23"/>
  <c r="WR23" s="1"/>
  <c r="WQ10"/>
  <c r="WR10" s="1"/>
  <c r="WQ25"/>
  <c r="WR25" s="1"/>
  <c r="WQ11"/>
  <c r="WR11" s="1"/>
  <c r="WQ26"/>
  <c r="WR26" s="1"/>
  <c r="WQ20"/>
  <c r="WR20" s="1"/>
  <c r="WQ12"/>
  <c r="WR12" s="1"/>
  <c r="WR31" l="1"/>
  <c r="WS17" l="1"/>
  <c r="WV17" s="1"/>
  <c r="WS11"/>
  <c r="WV11" s="1"/>
  <c r="WS29"/>
  <c r="WV29" s="1"/>
  <c r="WS20"/>
  <c r="WV20" s="1"/>
  <c r="WS12"/>
  <c r="WV12" s="1"/>
  <c r="WS25"/>
  <c r="WV25" s="1"/>
  <c r="WS9"/>
  <c r="WS23"/>
  <c r="WV23" s="1"/>
  <c r="WS26"/>
  <c r="WV26" s="1"/>
  <c r="WS18"/>
  <c r="WV18" s="1"/>
  <c r="WS13"/>
  <c r="WV13" s="1"/>
  <c r="WS30"/>
  <c r="WV30" s="1"/>
  <c r="WS28"/>
  <c r="WV28" s="1"/>
  <c r="WS15"/>
  <c r="WV15" s="1"/>
  <c r="WS21"/>
  <c r="WV21" s="1"/>
  <c r="WS22"/>
  <c r="WV22" s="1"/>
  <c r="WS27"/>
  <c r="WV27" s="1"/>
  <c r="WS14"/>
  <c r="WV14" s="1"/>
  <c r="WS16"/>
  <c r="WV16" s="1"/>
  <c r="WS19"/>
  <c r="WV19" s="1"/>
  <c r="WS10"/>
  <c r="WV10" s="1"/>
  <c r="WS24"/>
  <c r="WV24" s="1"/>
  <c r="WV9" l="1"/>
  <c r="WS31"/>
  <c r="WV31" l="1"/>
  <c r="WT31"/>
  <c r="WW19" l="1"/>
  <c r="WX19" s="1"/>
  <c r="WW11"/>
  <c r="WX11" s="1"/>
  <c r="WW17"/>
  <c r="WX17" s="1"/>
  <c r="WW21"/>
  <c r="WX21" s="1"/>
  <c r="WW15"/>
  <c r="WX15" s="1"/>
  <c r="WW29"/>
  <c r="WX29" s="1"/>
  <c r="WW30"/>
  <c r="WX30" s="1"/>
  <c r="WW14"/>
  <c r="WX14" s="1"/>
  <c r="WW25"/>
  <c r="WX25" s="1"/>
  <c r="WW28"/>
  <c r="WX28" s="1"/>
  <c r="WW13"/>
  <c r="WX13" s="1"/>
  <c r="WW16"/>
  <c r="WX16" s="1"/>
  <c r="WW26"/>
  <c r="WX26" s="1"/>
  <c r="WW20"/>
  <c r="WX20" s="1"/>
  <c r="WW23"/>
  <c r="WX23" s="1"/>
  <c r="WW22"/>
  <c r="WX22" s="1"/>
  <c r="WW12"/>
  <c r="WX12" s="1"/>
  <c r="WW18"/>
  <c r="WX18" s="1"/>
  <c r="WW27"/>
  <c r="WX27" s="1"/>
  <c r="WW24"/>
  <c r="WX24" s="1"/>
  <c r="WW10"/>
  <c r="WX10" s="1"/>
  <c r="WW9"/>
  <c r="WX9" s="1"/>
  <c r="WU31" s="1"/>
  <c r="WY21" l="1"/>
  <c r="WZ21" s="1"/>
  <c r="WY16"/>
  <c r="WZ16" s="1"/>
  <c r="WY13"/>
  <c r="WZ13" s="1"/>
  <c r="WY23"/>
  <c r="WZ23" s="1"/>
  <c r="WY30"/>
  <c r="WZ30" s="1"/>
  <c r="WY15"/>
  <c r="WZ15" s="1"/>
  <c r="WY17"/>
  <c r="WZ17" s="1"/>
  <c r="WY12"/>
  <c r="WZ12" s="1"/>
  <c r="WY29"/>
  <c r="WZ29" s="1"/>
  <c r="WY11"/>
  <c r="WZ11" s="1"/>
  <c r="WY10"/>
  <c r="WZ10" s="1"/>
  <c r="WY20"/>
  <c r="WZ20" s="1"/>
  <c r="WY14"/>
  <c r="WZ14" s="1"/>
  <c r="WY28"/>
  <c r="WZ28" s="1"/>
  <c r="WY9"/>
  <c r="WZ9" s="1"/>
  <c r="WY19"/>
  <c r="WZ19" s="1"/>
  <c r="WY24"/>
  <c r="WZ24" s="1"/>
  <c r="WY27"/>
  <c r="WZ27" s="1"/>
  <c r="WY22"/>
  <c r="WZ22" s="1"/>
  <c r="WY26"/>
  <c r="WZ26" s="1"/>
  <c r="WY18"/>
  <c r="WZ18" s="1"/>
  <c r="WY25"/>
  <c r="WZ25" s="1"/>
  <c r="WZ31" l="1"/>
  <c r="XA16" l="1"/>
  <c r="XD16" s="1"/>
  <c r="XA20"/>
  <c r="XD20" s="1"/>
  <c r="XA23"/>
  <c r="XD23" s="1"/>
  <c r="XA19"/>
  <c r="XD19" s="1"/>
  <c r="XA14"/>
  <c r="XD14" s="1"/>
  <c r="XA18"/>
  <c r="XD18" s="1"/>
  <c r="XA28"/>
  <c r="XD28" s="1"/>
  <c r="XA17"/>
  <c r="XD17" s="1"/>
  <c r="XA27"/>
  <c r="XD27" s="1"/>
  <c r="XA29"/>
  <c r="XD29" s="1"/>
  <c r="XA11"/>
  <c r="XD11" s="1"/>
  <c r="XA25"/>
  <c r="XD25" s="1"/>
  <c r="XA24"/>
  <c r="XD24" s="1"/>
  <c r="XA9"/>
  <c r="XA30"/>
  <c r="XD30" s="1"/>
  <c r="XA12"/>
  <c r="XD12" s="1"/>
  <c r="XA13"/>
  <c r="XD13" s="1"/>
  <c r="XA22"/>
  <c r="XD22" s="1"/>
  <c r="XA15"/>
  <c r="XD15" s="1"/>
  <c r="XA10"/>
  <c r="XD10" s="1"/>
  <c r="XA26"/>
  <c r="XD26" s="1"/>
  <c r="XA21"/>
  <c r="XD21" s="1"/>
  <c r="XD9" l="1"/>
  <c r="XA31"/>
  <c r="XD31" l="1"/>
  <c r="XB31"/>
  <c r="XE9" l="1"/>
  <c r="XF9" s="1"/>
  <c r="XC31" s="1"/>
  <c r="XE25"/>
  <c r="XF25" s="1"/>
  <c r="XE23"/>
  <c r="XF23" s="1"/>
  <c r="XE14"/>
  <c r="XF14" s="1"/>
  <c r="XE18"/>
  <c r="XF18" s="1"/>
  <c r="XE24"/>
  <c r="XF24" s="1"/>
  <c r="XE17"/>
  <c r="XF17" s="1"/>
  <c r="XE27"/>
  <c r="XF27" s="1"/>
  <c r="XE16"/>
  <c r="XF16" s="1"/>
  <c r="XE12"/>
  <c r="XF12" s="1"/>
  <c r="XE13"/>
  <c r="XF13" s="1"/>
  <c r="XE10"/>
  <c r="XF10" s="1"/>
  <c r="XE21"/>
  <c r="XF21" s="1"/>
  <c r="XE20"/>
  <c r="XF20" s="1"/>
  <c r="XE15"/>
  <c r="XF15" s="1"/>
  <c r="XE29"/>
  <c r="XF29" s="1"/>
  <c r="XE11"/>
  <c r="XF11" s="1"/>
  <c r="XE22"/>
  <c r="XF22" s="1"/>
  <c r="XE30"/>
  <c r="XF30" s="1"/>
  <c r="XE28"/>
  <c r="XF28" s="1"/>
  <c r="XE19"/>
  <c r="XF19" s="1"/>
  <c r="XE26"/>
  <c r="XF26" s="1"/>
  <c r="XG17" l="1"/>
  <c r="XH17" s="1"/>
  <c r="XG18"/>
  <c r="XH18" s="1"/>
  <c r="XG16"/>
  <c r="XH16" s="1"/>
  <c r="XG19"/>
  <c r="XH19" s="1"/>
  <c r="XG27"/>
  <c r="XH27" s="1"/>
  <c r="XG15"/>
  <c r="XH15" s="1"/>
  <c r="XG28"/>
  <c r="XH28" s="1"/>
  <c r="XG26"/>
  <c r="XH26" s="1"/>
  <c r="XG12"/>
  <c r="XH12" s="1"/>
  <c r="XG25"/>
  <c r="XH25" s="1"/>
  <c r="XG20"/>
  <c r="XH20" s="1"/>
  <c r="XG22"/>
  <c r="XH22" s="1"/>
  <c r="XG29"/>
  <c r="XH29" s="1"/>
  <c r="XG13"/>
  <c r="XH13" s="1"/>
  <c r="XG21"/>
  <c r="XH21" s="1"/>
  <c r="XG24"/>
  <c r="XH24" s="1"/>
  <c r="XG23"/>
  <c r="XH23" s="1"/>
  <c r="XG11"/>
  <c r="XH11" s="1"/>
  <c r="XG30"/>
  <c r="XH30" s="1"/>
  <c r="XG9"/>
  <c r="XH9" s="1"/>
  <c r="XG14"/>
  <c r="XH14" s="1"/>
  <c r="XG10"/>
  <c r="XH10" s="1"/>
  <c r="XH31" l="1"/>
  <c r="XI9" l="1"/>
  <c r="XI12"/>
  <c r="XL12" s="1"/>
  <c r="XI29"/>
  <c r="XL29" s="1"/>
  <c r="XI25"/>
  <c r="XL25" s="1"/>
  <c r="XI19"/>
  <c r="XL19" s="1"/>
  <c r="XI21"/>
  <c r="XL21" s="1"/>
  <c r="XI11"/>
  <c r="XL11" s="1"/>
  <c r="XI10"/>
  <c r="XL10" s="1"/>
  <c r="XI23"/>
  <c r="XL23" s="1"/>
  <c r="XI14"/>
  <c r="XL14" s="1"/>
  <c r="XI13"/>
  <c r="XL13" s="1"/>
  <c r="XI18"/>
  <c r="XL18" s="1"/>
  <c r="XI16"/>
  <c r="XL16" s="1"/>
  <c r="XI17"/>
  <c r="XL17" s="1"/>
  <c r="XI15"/>
  <c r="XL15" s="1"/>
  <c r="XI24"/>
  <c r="XL24" s="1"/>
  <c r="XI22"/>
  <c r="XL22" s="1"/>
  <c r="XI27"/>
  <c r="XL27" s="1"/>
  <c r="XI20"/>
  <c r="XL20" s="1"/>
  <c r="XI26"/>
  <c r="XL26" s="1"/>
  <c r="XI30"/>
  <c r="XL30" s="1"/>
  <c r="XI28"/>
  <c r="XL28" s="1"/>
  <c r="XL9" l="1"/>
  <c r="XI31"/>
  <c r="XL31" l="1"/>
  <c r="XJ31"/>
  <c r="XM12" l="1"/>
  <c r="XN12" s="1"/>
  <c r="XM21"/>
  <c r="XN21" s="1"/>
  <c r="XM19"/>
  <c r="XN19" s="1"/>
  <c r="XM10"/>
  <c r="XN10" s="1"/>
  <c r="XM17"/>
  <c r="XN17" s="1"/>
  <c r="XM16"/>
  <c r="XN16" s="1"/>
  <c r="XM25"/>
  <c r="XN25" s="1"/>
  <c r="XM20"/>
  <c r="XN20" s="1"/>
  <c r="XM26"/>
  <c r="XN26" s="1"/>
  <c r="XM11"/>
  <c r="XN11" s="1"/>
  <c r="XM18"/>
  <c r="XN18" s="1"/>
  <c r="XM24"/>
  <c r="XN24" s="1"/>
  <c r="XM14"/>
  <c r="XN14" s="1"/>
  <c r="XM15"/>
  <c r="XN15" s="1"/>
  <c r="XM13"/>
  <c r="XN13" s="1"/>
  <c r="XM22"/>
  <c r="XN22" s="1"/>
  <c r="XM23"/>
  <c r="XN23" s="1"/>
  <c r="XM29"/>
  <c r="XN29" s="1"/>
  <c r="XM27"/>
  <c r="XN27" s="1"/>
  <c r="XM28"/>
  <c r="XN28" s="1"/>
  <c r="XM30"/>
  <c r="XN30" s="1"/>
  <c r="XM9"/>
  <c r="XN9" s="1"/>
  <c r="XK31" s="1"/>
  <c r="XO19" l="1"/>
  <c r="XP19" s="1"/>
  <c r="XO26"/>
  <c r="XP26" s="1"/>
  <c r="XO13"/>
  <c r="XP13" s="1"/>
  <c r="XO21"/>
  <c r="XP21" s="1"/>
  <c r="XO30"/>
  <c r="XP30" s="1"/>
  <c r="XO17"/>
  <c r="XP17" s="1"/>
  <c r="XO15"/>
  <c r="XP15" s="1"/>
  <c r="XO25"/>
  <c r="XP25" s="1"/>
  <c r="XO10"/>
  <c r="XP10" s="1"/>
  <c r="XO12"/>
  <c r="XP12" s="1"/>
  <c r="XO29"/>
  <c r="XP29" s="1"/>
  <c r="XO16"/>
  <c r="XP16" s="1"/>
  <c r="XO22"/>
  <c r="XP22" s="1"/>
  <c r="XO28"/>
  <c r="XP28" s="1"/>
  <c r="XO11"/>
  <c r="XP11" s="1"/>
  <c r="XO9"/>
  <c r="XP9" s="1"/>
  <c r="XO18"/>
  <c r="XP18" s="1"/>
  <c r="XO24"/>
  <c r="XP24" s="1"/>
  <c r="XO27"/>
  <c r="XP27" s="1"/>
  <c r="XO23"/>
  <c r="XP23" s="1"/>
  <c r="XO20"/>
  <c r="XP20" s="1"/>
  <c r="XO14"/>
  <c r="XP14" s="1"/>
  <c r="XP31" l="1"/>
  <c r="XQ30" l="1"/>
  <c r="XT30" s="1"/>
  <c r="XQ19"/>
  <c r="XT19" s="1"/>
  <c r="XQ28"/>
  <c r="XT28" s="1"/>
  <c r="XQ11"/>
  <c r="XT11" s="1"/>
  <c r="XQ23"/>
  <c r="XT23" s="1"/>
  <c r="XQ25"/>
  <c r="XT25" s="1"/>
  <c r="XQ10"/>
  <c r="XT10" s="1"/>
  <c r="XQ24"/>
  <c r="XT24" s="1"/>
  <c r="XQ20"/>
  <c r="XT20" s="1"/>
  <c r="XQ21"/>
  <c r="XT21" s="1"/>
  <c r="XQ14"/>
  <c r="XT14" s="1"/>
  <c r="XQ12"/>
  <c r="XT12" s="1"/>
  <c r="XQ29"/>
  <c r="XT29" s="1"/>
  <c r="XQ16"/>
  <c r="XT16" s="1"/>
  <c r="XQ9"/>
  <c r="XQ13"/>
  <c r="XT13" s="1"/>
  <c r="XQ26"/>
  <c r="XT26" s="1"/>
  <c r="XQ22"/>
  <c r="XT22" s="1"/>
  <c r="XQ17"/>
  <c r="XT17" s="1"/>
  <c r="XQ18"/>
  <c r="XT18" s="1"/>
  <c r="XQ15"/>
  <c r="XT15" s="1"/>
  <c r="XQ27"/>
  <c r="XT27" s="1"/>
  <c r="XT9" l="1"/>
  <c r="XQ31"/>
  <c r="XR31" l="1"/>
  <c r="XT31"/>
  <c r="XU9" s="1"/>
  <c r="XV9" s="1"/>
  <c r="XS31" l="1"/>
  <c r="XU23"/>
  <c r="XV23" s="1"/>
  <c r="XU13"/>
  <c r="XV13" s="1"/>
  <c r="XU27"/>
  <c r="XV27" s="1"/>
  <c r="XU17"/>
  <c r="XV17" s="1"/>
  <c r="XU28"/>
  <c r="XV28" s="1"/>
  <c r="XU12"/>
  <c r="XV12" s="1"/>
  <c r="XU25"/>
  <c r="XV25" s="1"/>
  <c r="XU21"/>
  <c r="XV21" s="1"/>
  <c r="XU11"/>
  <c r="XV11" s="1"/>
  <c r="XU24"/>
  <c r="XV24" s="1"/>
  <c r="XU16"/>
  <c r="XV16" s="1"/>
  <c r="XU22"/>
  <c r="XV22" s="1"/>
  <c r="XU26"/>
  <c r="XV26" s="1"/>
  <c r="XU29"/>
  <c r="XV29" s="1"/>
  <c r="XU10"/>
  <c r="XV10" s="1"/>
  <c r="XU19"/>
  <c r="XV19" s="1"/>
  <c r="XU20"/>
  <c r="XV20" s="1"/>
  <c r="XU14"/>
  <c r="XV14" s="1"/>
  <c r="XU15"/>
  <c r="XV15" s="1"/>
  <c r="XU30"/>
  <c r="XV30" s="1"/>
  <c r="XU18"/>
  <c r="XV18" s="1"/>
  <c r="XW29" l="1"/>
  <c r="XX29" s="1"/>
  <c r="XW11"/>
  <c r="XX11" s="1"/>
  <c r="XW14"/>
  <c r="XX14" s="1"/>
  <c r="XW22"/>
  <c r="XX22" s="1"/>
  <c r="XW24"/>
  <c r="XX24" s="1"/>
  <c r="XW30"/>
  <c r="XX30" s="1"/>
  <c r="XW16"/>
  <c r="XX16" s="1"/>
  <c r="XW9"/>
  <c r="XX9" s="1"/>
  <c r="XW26"/>
  <c r="XX26" s="1"/>
  <c r="XW13"/>
  <c r="XX13" s="1"/>
  <c r="XW17"/>
  <c r="XX17" s="1"/>
  <c r="XW19"/>
  <c r="XX19" s="1"/>
  <c r="XW23"/>
  <c r="XX23" s="1"/>
  <c r="XW12"/>
  <c r="XX12" s="1"/>
  <c r="XW10"/>
  <c r="XX10" s="1"/>
  <c r="XW20"/>
  <c r="XX20" s="1"/>
  <c r="XW25"/>
  <c r="XX25" s="1"/>
  <c r="XW28"/>
  <c r="XX28" s="1"/>
  <c r="XW18"/>
  <c r="XX18" s="1"/>
  <c r="XW27"/>
  <c r="XX27" s="1"/>
  <c r="XW15"/>
  <c r="XX15" s="1"/>
  <c r="XW21"/>
  <c r="XX21" s="1"/>
  <c r="XX31" l="1"/>
  <c r="XY12" l="1"/>
  <c r="YB12" s="1"/>
  <c r="XY24"/>
  <c r="YB24" s="1"/>
  <c r="XY14"/>
  <c r="YB14" s="1"/>
  <c r="XY20"/>
  <c r="YB20" s="1"/>
  <c r="XY18"/>
  <c r="YB18" s="1"/>
  <c r="XY10"/>
  <c r="YB10" s="1"/>
  <c r="XY16"/>
  <c r="YB16" s="1"/>
  <c r="XY28"/>
  <c r="YB28" s="1"/>
  <c r="XY15"/>
  <c r="YB15" s="1"/>
  <c r="XY9"/>
  <c r="XY27"/>
  <c r="YB27" s="1"/>
  <c r="XY19"/>
  <c r="YB19" s="1"/>
  <c r="XY22"/>
  <c r="YB22" s="1"/>
  <c r="XY17"/>
  <c r="YB17" s="1"/>
  <c r="XY21"/>
  <c r="YB21" s="1"/>
  <c r="XY13"/>
  <c r="YB13" s="1"/>
  <c r="XY26"/>
  <c r="YB26" s="1"/>
  <c r="XY29"/>
  <c r="YB29" s="1"/>
  <c r="XY25"/>
  <c r="YB25" s="1"/>
  <c r="XY11"/>
  <c r="YB11" s="1"/>
  <c r="XY23"/>
  <c r="YB23" s="1"/>
  <c r="XY30"/>
  <c r="YB30" s="1"/>
  <c r="YB9" l="1"/>
  <c r="XY31"/>
  <c r="YB31" l="1"/>
  <c r="XZ31"/>
  <c r="YC28" l="1"/>
  <c r="YD28" s="1"/>
  <c r="YC10"/>
  <c r="YD10" s="1"/>
  <c r="YC13"/>
  <c r="YD13" s="1"/>
  <c r="YC19"/>
  <c r="YD19" s="1"/>
  <c r="YC27"/>
  <c r="YD27" s="1"/>
  <c r="YC29"/>
  <c r="YD29" s="1"/>
  <c r="YC15"/>
  <c r="YD15" s="1"/>
  <c r="YC21"/>
  <c r="YD21" s="1"/>
  <c r="YC16"/>
  <c r="YD16" s="1"/>
  <c r="YC14"/>
  <c r="YD14" s="1"/>
  <c r="YC12"/>
  <c r="YD12" s="1"/>
  <c r="YC20"/>
  <c r="YD20" s="1"/>
  <c r="YC24"/>
  <c r="YD24" s="1"/>
  <c r="YC11"/>
  <c r="YD11" s="1"/>
  <c r="YC25"/>
  <c r="YD25" s="1"/>
  <c r="YC22"/>
  <c r="YD22" s="1"/>
  <c r="YC18"/>
  <c r="YD18" s="1"/>
  <c r="YC17"/>
  <c r="YD17" s="1"/>
  <c r="YC30"/>
  <c r="YD30" s="1"/>
  <c r="YC26"/>
  <c r="YD26" s="1"/>
  <c r="YC23"/>
  <c r="YD23" s="1"/>
  <c r="YC9"/>
  <c r="YD9" s="1"/>
  <c r="YA31" s="1"/>
  <c r="YE19" l="1"/>
  <c r="YF19" s="1"/>
  <c r="YE18"/>
  <c r="YF18" s="1"/>
  <c r="YE23"/>
  <c r="YF23" s="1"/>
  <c r="YE28"/>
  <c r="YF28" s="1"/>
  <c r="YE12"/>
  <c r="YF12" s="1"/>
  <c r="YE11"/>
  <c r="YF11" s="1"/>
  <c r="YE21"/>
  <c r="YF21" s="1"/>
  <c r="YE25"/>
  <c r="YF25" s="1"/>
  <c r="YE24"/>
  <c r="YF24" s="1"/>
  <c r="YE10"/>
  <c r="YF10" s="1"/>
  <c r="YE29"/>
  <c r="YF29" s="1"/>
  <c r="YE9"/>
  <c r="YF9" s="1"/>
  <c r="YE13"/>
  <c r="YF13" s="1"/>
  <c r="YE15"/>
  <c r="YF15" s="1"/>
  <c r="YE30"/>
  <c r="YF30" s="1"/>
  <c r="YE22"/>
  <c r="YF22" s="1"/>
  <c r="YE17"/>
  <c r="YF17" s="1"/>
  <c r="YE20"/>
  <c r="YF20" s="1"/>
  <c r="YE27"/>
  <c r="YF27" s="1"/>
  <c r="YE16"/>
  <c r="YF16" s="1"/>
  <c r="YE26"/>
  <c r="YF26" s="1"/>
  <c r="YE14"/>
  <c r="YF14" s="1"/>
  <c r="YF31" l="1"/>
  <c r="YG13" l="1"/>
  <c r="YJ13" s="1"/>
  <c r="YG27"/>
  <c r="YJ27" s="1"/>
  <c r="YG19"/>
  <c r="YJ19" s="1"/>
  <c r="YG28"/>
  <c r="YJ28" s="1"/>
  <c r="YG12"/>
  <c r="YJ12" s="1"/>
  <c r="YG26"/>
  <c r="YJ26" s="1"/>
  <c r="YG15"/>
  <c r="YJ15" s="1"/>
  <c r="YG23"/>
  <c r="YJ23" s="1"/>
  <c r="YG18"/>
  <c r="YJ18" s="1"/>
  <c r="YG25"/>
  <c r="YJ25" s="1"/>
  <c r="YG22"/>
  <c r="YJ22" s="1"/>
  <c r="YG10"/>
  <c r="YJ10" s="1"/>
  <c r="YG20"/>
  <c r="YJ20" s="1"/>
  <c r="YG14"/>
  <c r="YJ14" s="1"/>
  <c r="YG21"/>
  <c r="YJ21" s="1"/>
  <c r="YG16"/>
  <c r="YJ16" s="1"/>
  <c r="YG9"/>
  <c r="YG30"/>
  <c r="YJ30" s="1"/>
  <c r="YG24"/>
  <c r="YJ24" s="1"/>
  <c r="YG17"/>
  <c r="YJ17" s="1"/>
  <c r="YG29"/>
  <c r="YJ29" s="1"/>
  <c r="YG11"/>
  <c r="YJ11" s="1"/>
  <c r="YJ9" l="1"/>
  <c r="YG31"/>
  <c r="YJ31" l="1"/>
  <c r="YH31"/>
  <c r="YK9" l="1"/>
  <c r="YL9" s="1"/>
  <c r="YK23"/>
  <c r="YL23" s="1"/>
  <c r="YK10"/>
  <c r="YL10" s="1"/>
  <c r="YK27"/>
  <c r="YL27" s="1"/>
  <c r="YK12"/>
  <c r="YL12" s="1"/>
  <c r="YK19"/>
  <c r="YL19" s="1"/>
  <c r="YK13"/>
  <c r="YL13" s="1"/>
  <c r="YK25"/>
  <c r="YL25" s="1"/>
  <c r="YK30"/>
  <c r="YL30" s="1"/>
  <c r="YK17"/>
  <c r="YL17" s="1"/>
  <c r="YK22"/>
  <c r="YL22" s="1"/>
  <c r="YK28"/>
  <c r="YL28" s="1"/>
  <c r="YK14"/>
  <c r="YL14" s="1"/>
  <c r="YK20"/>
  <c r="YL20" s="1"/>
  <c r="YK26"/>
  <c r="YL26" s="1"/>
  <c r="YK18"/>
  <c r="YL18" s="1"/>
  <c r="YK29"/>
  <c r="YL29" s="1"/>
  <c r="YK24"/>
  <c r="YL24" s="1"/>
  <c r="YK21"/>
  <c r="YL21" s="1"/>
  <c r="YK15"/>
  <c r="YL15" s="1"/>
  <c r="YK16"/>
  <c r="YL16" s="1"/>
  <c r="YK11"/>
  <c r="YL11" s="1"/>
  <c r="YI31" l="1"/>
  <c r="YM19" s="1"/>
  <c r="YN19" s="1"/>
  <c r="YM15" l="1"/>
  <c r="YN15" s="1"/>
  <c r="YM21"/>
  <c r="YN21" s="1"/>
  <c r="YM30"/>
  <c r="YN30" s="1"/>
  <c r="YM22"/>
  <c r="YN22" s="1"/>
  <c r="YM26"/>
  <c r="YN26" s="1"/>
  <c r="YM18"/>
  <c r="YN18" s="1"/>
  <c r="YM14"/>
  <c r="YN14" s="1"/>
  <c r="YM16"/>
  <c r="YN16" s="1"/>
  <c r="YM24"/>
  <c r="YN24" s="1"/>
  <c r="YM20"/>
  <c r="YN20" s="1"/>
  <c r="YM17"/>
  <c r="YN17" s="1"/>
  <c r="YM13"/>
  <c r="YN13" s="1"/>
  <c r="YM29"/>
  <c r="YN29" s="1"/>
  <c r="YM11"/>
  <c r="YN11" s="1"/>
  <c r="YM12"/>
  <c r="YN12" s="1"/>
  <c r="YM10"/>
  <c r="YN10" s="1"/>
  <c r="YM23"/>
  <c r="YN23" s="1"/>
  <c r="YM9"/>
  <c r="YN9" s="1"/>
  <c r="YM28"/>
  <c r="YN28" s="1"/>
  <c r="YM27"/>
  <c r="YN27" s="1"/>
  <c r="YM25"/>
  <c r="YN25" s="1"/>
  <c r="YN31" l="1"/>
  <c r="YO28" s="1"/>
  <c r="YR28" s="1"/>
  <c r="YO15" l="1"/>
  <c r="YR15" s="1"/>
  <c r="YO18"/>
  <c r="YR18" s="1"/>
  <c r="YO23"/>
  <c r="YR23" s="1"/>
  <c r="YO16"/>
  <c r="YR16" s="1"/>
  <c r="YO12"/>
  <c r="YR12" s="1"/>
  <c r="YO10"/>
  <c r="YR10" s="1"/>
  <c r="YO17"/>
  <c r="YR17" s="1"/>
  <c r="YO25"/>
  <c r="YR25" s="1"/>
  <c r="YO20"/>
  <c r="YR20" s="1"/>
  <c r="YO11"/>
  <c r="YR11" s="1"/>
  <c r="YO13"/>
  <c r="YR13" s="1"/>
  <c r="YO26"/>
  <c r="YR26" s="1"/>
  <c r="YO14"/>
  <c r="YR14" s="1"/>
  <c r="YO21"/>
  <c r="YR21" s="1"/>
  <c r="YO30"/>
  <c r="YR30" s="1"/>
  <c r="YO9"/>
  <c r="YO29"/>
  <c r="YR29" s="1"/>
  <c r="YO24"/>
  <c r="YR24" s="1"/>
  <c r="YO22"/>
  <c r="YR22" s="1"/>
  <c r="YO19"/>
  <c r="YR19" s="1"/>
  <c r="YO27"/>
  <c r="YR27" s="1"/>
  <c r="YR9"/>
  <c r="YO31" l="1"/>
  <c r="YP31" s="1"/>
  <c r="YR31" l="1"/>
  <c r="YS27" s="1"/>
  <c r="YT27" s="1"/>
  <c r="YS26" l="1"/>
  <c r="YT26" s="1"/>
  <c r="YS21"/>
  <c r="YT21" s="1"/>
  <c r="YS12"/>
  <c r="YT12" s="1"/>
  <c r="YS9"/>
  <c r="YT9" s="1"/>
  <c r="YS30"/>
  <c r="YT30" s="1"/>
  <c r="YS25"/>
  <c r="YT25" s="1"/>
  <c r="YS18"/>
  <c r="YT18" s="1"/>
  <c r="YS20"/>
  <c r="YT20" s="1"/>
  <c r="YS17"/>
  <c r="YT17" s="1"/>
  <c r="YS19"/>
  <c r="YT19" s="1"/>
  <c r="YS13"/>
  <c r="YT13" s="1"/>
  <c r="YS22"/>
  <c r="YT22" s="1"/>
  <c r="YS11"/>
  <c r="YT11" s="1"/>
  <c r="YS14"/>
  <c r="YT14" s="1"/>
  <c r="YS15"/>
  <c r="YT15" s="1"/>
  <c r="YS23"/>
  <c r="YT23" s="1"/>
  <c r="YS10"/>
  <c r="YT10" s="1"/>
  <c r="YS28"/>
  <c r="YT28" s="1"/>
  <c r="YS16"/>
  <c r="YT16" s="1"/>
  <c r="YS24"/>
  <c r="YT24" s="1"/>
  <c r="YS29"/>
  <c r="YT29" s="1"/>
  <c r="YQ31" l="1"/>
  <c r="YU30" l="1"/>
  <c r="YV30" s="1"/>
  <c r="YU17"/>
  <c r="YV17" s="1"/>
  <c r="YU13"/>
  <c r="YV13" s="1"/>
  <c r="YU10"/>
  <c r="YV10" s="1"/>
  <c r="YU14"/>
  <c r="YV14" s="1"/>
  <c r="YU16"/>
  <c r="YV16" s="1"/>
  <c r="YU26"/>
  <c r="YV26" s="1"/>
  <c r="YU28"/>
  <c r="YV28" s="1"/>
  <c r="YU21"/>
  <c r="YV21" s="1"/>
  <c r="YU22"/>
  <c r="YV22" s="1"/>
  <c r="YU25"/>
  <c r="YV25" s="1"/>
  <c r="YU15"/>
  <c r="YV15" s="1"/>
  <c r="YU18"/>
  <c r="YV18" s="1"/>
  <c r="YU27"/>
  <c r="YV27" s="1"/>
  <c r="YU11"/>
  <c r="YV11" s="1"/>
  <c r="YU12"/>
  <c r="YV12" s="1"/>
  <c r="YU19"/>
  <c r="YV19" s="1"/>
  <c r="YU29"/>
  <c r="YV29" s="1"/>
  <c r="YU24"/>
  <c r="YV24" s="1"/>
  <c r="YU9"/>
  <c r="YV9" s="1"/>
  <c r="YU23"/>
  <c r="YV23" s="1"/>
  <c r="YU20"/>
  <c r="YV20" s="1"/>
  <c r="YV31" l="1"/>
  <c r="YW25" l="1"/>
  <c r="YZ25" s="1"/>
  <c r="YW26"/>
  <c r="YZ26" s="1"/>
  <c r="YW30"/>
  <c r="YZ30" s="1"/>
  <c r="YW10"/>
  <c r="YZ10" s="1"/>
  <c r="YW20"/>
  <c r="YZ20" s="1"/>
  <c r="YW18"/>
  <c r="YZ18" s="1"/>
  <c r="YW9"/>
  <c r="YW29"/>
  <c r="YZ29" s="1"/>
  <c r="YW13"/>
  <c r="YZ13" s="1"/>
  <c r="YW27"/>
  <c r="YZ27" s="1"/>
  <c r="YW11"/>
  <c r="YZ11" s="1"/>
  <c r="YW12"/>
  <c r="YZ12" s="1"/>
  <c r="YW21"/>
  <c r="YZ21" s="1"/>
  <c r="YW22"/>
  <c r="YZ22" s="1"/>
  <c r="YW14"/>
  <c r="YZ14" s="1"/>
  <c r="YW15"/>
  <c r="YZ15" s="1"/>
  <c r="YW16"/>
  <c r="YZ16" s="1"/>
  <c r="YW19"/>
  <c r="YZ19" s="1"/>
  <c r="YW28"/>
  <c r="YZ28" s="1"/>
  <c r="YW24"/>
  <c r="YZ24" s="1"/>
  <c r="YW17"/>
  <c r="YZ17" s="1"/>
  <c r="YW23"/>
  <c r="YZ23" s="1"/>
  <c r="YW31" l="1"/>
  <c r="YZ9"/>
  <c r="YX31" l="1"/>
  <c r="YZ31"/>
  <c r="ZA9" l="1"/>
  <c r="ZB9" s="1"/>
  <c r="ZA15"/>
  <c r="ZB15" s="1"/>
  <c r="ZA28"/>
  <c r="ZB28" s="1"/>
  <c r="ZA11"/>
  <c r="ZB11" s="1"/>
  <c r="ZA16"/>
  <c r="ZB16" s="1"/>
  <c r="ZA12"/>
  <c r="ZB12" s="1"/>
  <c r="ZA17"/>
  <c r="ZB17" s="1"/>
  <c r="ZA24"/>
  <c r="ZB24" s="1"/>
  <c r="ZA10"/>
  <c r="ZB10" s="1"/>
  <c r="ZA13"/>
  <c r="ZB13" s="1"/>
  <c r="ZA23"/>
  <c r="ZB23" s="1"/>
  <c r="ZA19"/>
  <c r="ZB19" s="1"/>
  <c r="ZA22"/>
  <c r="ZB22" s="1"/>
  <c r="ZA27"/>
  <c r="ZB27" s="1"/>
  <c r="ZA29"/>
  <c r="ZB29" s="1"/>
  <c r="ZA25"/>
  <c r="ZB25" s="1"/>
  <c r="ZA14"/>
  <c r="ZB14" s="1"/>
  <c r="ZA18"/>
  <c r="ZB18" s="1"/>
  <c r="ZA21"/>
  <c r="ZB21" s="1"/>
  <c r="ZA26"/>
  <c r="ZB26" s="1"/>
  <c r="ZA30"/>
  <c r="ZB30" s="1"/>
  <c r="ZA20"/>
  <c r="ZB20" s="1"/>
  <c r="YY31" l="1"/>
  <c r="ZC28" s="1"/>
  <c r="ZD28" s="1"/>
  <c r="ZC30" l="1"/>
  <c r="ZD30" s="1"/>
  <c r="ZC16"/>
  <c r="ZD16" s="1"/>
  <c r="ZC23"/>
  <c r="ZD23" s="1"/>
  <c r="ZC27"/>
  <c r="ZD27" s="1"/>
  <c r="ZC22"/>
  <c r="ZD22" s="1"/>
  <c r="ZC19"/>
  <c r="ZD19" s="1"/>
  <c r="ZC10"/>
  <c r="ZD10" s="1"/>
  <c r="ZC18"/>
  <c r="ZD18" s="1"/>
  <c r="ZC15"/>
  <c r="ZD15" s="1"/>
  <c r="ZC29"/>
  <c r="ZD29" s="1"/>
  <c r="ZC26"/>
  <c r="ZD26" s="1"/>
  <c r="ZC12"/>
  <c r="ZD12" s="1"/>
  <c r="ZC13"/>
  <c r="ZD13" s="1"/>
  <c r="ZC24"/>
  <c r="ZD24" s="1"/>
  <c r="ZC20"/>
  <c r="ZD20" s="1"/>
  <c r="ZC21"/>
  <c r="ZD21" s="1"/>
  <c r="ZC9"/>
  <c r="ZD9" s="1"/>
  <c r="ZC25"/>
  <c r="ZD25" s="1"/>
  <c r="ZC11"/>
  <c r="ZD11" s="1"/>
  <c r="ZC17"/>
  <c r="ZD17" s="1"/>
  <c r="ZC14"/>
  <c r="ZD14" s="1"/>
  <c r="ZD31" l="1"/>
  <c r="ZE19" l="1"/>
  <c r="ZH19" s="1"/>
  <c r="ZE18"/>
  <c r="ZH18" s="1"/>
  <c r="ZE22"/>
  <c r="ZH22" s="1"/>
  <c r="ZE17"/>
  <c r="ZH17" s="1"/>
  <c r="ZE10"/>
  <c r="ZH10" s="1"/>
  <c r="ZE23"/>
  <c r="ZH23" s="1"/>
  <c r="ZE14"/>
  <c r="ZH14" s="1"/>
  <c r="ZE15"/>
  <c r="ZH15" s="1"/>
  <c r="ZE9"/>
  <c r="ZE20"/>
  <c r="ZH20" s="1"/>
  <c r="ZE11"/>
  <c r="ZH11" s="1"/>
  <c r="ZE26"/>
  <c r="ZH26" s="1"/>
  <c r="ZE25"/>
  <c r="ZH25" s="1"/>
  <c r="ZE16"/>
  <c r="ZH16" s="1"/>
  <c r="ZE29"/>
  <c r="ZH29" s="1"/>
  <c r="ZE28"/>
  <c r="ZH28" s="1"/>
  <c r="ZE24"/>
  <c r="ZH24" s="1"/>
  <c r="ZE21"/>
  <c r="ZH21" s="1"/>
  <c r="ZE30"/>
  <c r="ZH30" s="1"/>
  <c r="ZE13"/>
  <c r="ZH13" s="1"/>
  <c r="ZE12"/>
  <c r="ZH12" s="1"/>
  <c r="ZE27"/>
  <c r="ZH27" s="1"/>
  <c r="ZH9" l="1"/>
  <c r="ZE31"/>
  <c r="ZF31" l="1"/>
  <c r="ZH31"/>
  <c r="ZI9" s="1"/>
  <c r="ZJ9" s="1"/>
  <c r="ZI24" l="1"/>
  <c r="ZJ24" s="1"/>
  <c r="ZI12"/>
  <c r="ZJ12" s="1"/>
  <c r="ZI27"/>
  <c r="ZJ27" s="1"/>
  <c r="ZI21"/>
  <c r="ZJ21" s="1"/>
  <c r="ZI18"/>
  <c r="ZJ18" s="1"/>
  <c r="ZI28"/>
  <c r="ZJ28" s="1"/>
  <c r="ZI17"/>
  <c r="ZJ17" s="1"/>
  <c r="ZI15"/>
  <c r="ZJ15" s="1"/>
  <c r="ZG31" s="1"/>
  <c r="ZI19"/>
  <c r="ZJ19" s="1"/>
  <c r="ZI25"/>
  <c r="ZJ25" s="1"/>
  <c r="ZI13"/>
  <c r="ZJ13" s="1"/>
  <c r="ZI20"/>
  <c r="ZJ20" s="1"/>
  <c r="ZI10"/>
  <c r="ZJ10" s="1"/>
  <c r="ZI11"/>
  <c r="ZJ11" s="1"/>
  <c r="ZI29"/>
  <c r="ZJ29" s="1"/>
  <c r="ZI23"/>
  <c r="ZJ23" s="1"/>
  <c r="ZI14"/>
  <c r="ZJ14" s="1"/>
  <c r="ZI16"/>
  <c r="ZJ16" s="1"/>
  <c r="ZI22"/>
  <c r="ZJ22" s="1"/>
  <c r="ZI26"/>
  <c r="ZJ26" s="1"/>
  <c r="ZI30"/>
  <c r="ZJ30" s="1"/>
  <c r="ZK16" l="1"/>
  <c r="ZL16" s="1"/>
  <c r="ZK27"/>
  <c r="ZL27" s="1"/>
  <c r="ZK20"/>
  <c r="ZL20" s="1"/>
  <c r="ZK18"/>
  <c r="ZL18" s="1"/>
  <c r="ZK15"/>
  <c r="ZL15" s="1"/>
  <c r="ZK11"/>
  <c r="ZL11" s="1"/>
  <c r="ZK21"/>
  <c r="ZL21" s="1"/>
  <c r="ZK14"/>
  <c r="ZL14" s="1"/>
  <c r="ZK28"/>
  <c r="ZL28" s="1"/>
  <c r="ZK13"/>
  <c r="ZL13" s="1"/>
  <c r="ZK30"/>
  <c r="ZL30" s="1"/>
  <c r="ZK25"/>
  <c r="ZL25" s="1"/>
  <c r="ZK10"/>
  <c r="ZL10" s="1"/>
  <c r="ZK19"/>
  <c r="ZL19" s="1"/>
  <c r="ZK22"/>
  <c r="ZL22" s="1"/>
  <c r="ZK29"/>
  <c r="ZL29" s="1"/>
  <c r="ZK23"/>
  <c r="ZL23" s="1"/>
  <c r="ZK12"/>
  <c r="ZL12" s="1"/>
  <c r="ZK9"/>
  <c r="ZL9" s="1"/>
  <c r="ZK17"/>
  <c r="ZL17" s="1"/>
  <c r="ZK26"/>
  <c r="ZL26" s="1"/>
  <c r="ZK24"/>
  <c r="ZL24" s="1"/>
  <c r="ZL31" l="1"/>
  <c r="ZM28" l="1"/>
  <c r="ZP28" s="1"/>
  <c r="ZM17"/>
  <c r="ZP17" s="1"/>
  <c r="ZM21"/>
  <c r="ZP21" s="1"/>
  <c r="ZM10"/>
  <c r="ZP10" s="1"/>
  <c r="ZM9"/>
  <c r="ZM12"/>
  <c r="ZP12" s="1"/>
  <c r="ZM29"/>
  <c r="ZP29" s="1"/>
  <c r="ZM14"/>
  <c r="ZP14" s="1"/>
  <c r="ZM20"/>
  <c r="ZP20" s="1"/>
  <c r="ZM22"/>
  <c r="ZP22" s="1"/>
  <c r="ZM24"/>
  <c r="ZP24" s="1"/>
  <c r="ZM18"/>
  <c r="ZP18" s="1"/>
  <c r="ZM26"/>
  <c r="ZP26" s="1"/>
  <c r="ZM19"/>
  <c r="ZP19" s="1"/>
  <c r="ZM25"/>
  <c r="ZP25" s="1"/>
  <c r="ZM23"/>
  <c r="ZP23" s="1"/>
  <c r="ZM16"/>
  <c r="ZP16" s="1"/>
  <c r="ZM27"/>
  <c r="ZP27" s="1"/>
  <c r="ZM13"/>
  <c r="ZP13" s="1"/>
  <c r="ZM15"/>
  <c r="ZP15" s="1"/>
  <c r="ZM30"/>
  <c r="ZP30" s="1"/>
  <c r="ZM11"/>
  <c r="ZP11" s="1"/>
  <c r="ZP9" l="1"/>
  <c r="ZM31"/>
  <c r="ZN31" l="1"/>
  <c r="ZP31"/>
  <c r="ZQ9" l="1"/>
  <c r="ZR9" s="1"/>
  <c r="ZO31" s="1"/>
  <c r="ZQ10"/>
  <c r="ZR10" s="1"/>
  <c r="ZQ23"/>
  <c r="ZR23" s="1"/>
  <c r="ZQ21"/>
  <c r="ZR21" s="1"/>
  <c r="ZQ17"/>
  <c r="ZR17" s="1"/>
  <c r="ZQ16"/>
  <c r="ZR16" s="1"/>
  <c r="ZQ27"/>
  <c r="ZR27" s="1"/>
  <c r="ZQ30"/>
  <c r="ZR30" s="1"/>
  <c r="ZQ19"/>
  <c r="ZR19" s="1"/>
  <c r="ZQ13"/>
  <c r="ZR13" s="1"/>
  <c r="ZQ25"/>
  <c r="ZR25" s="1"/>
  <c r="ZQ22"/>
  <c r="ZR22" s="1"/>
  <c r="ZQ24"/>
  <c r="ZR24" s="1"/>
  <c r="ZQ29"/>
  <c r="ZR29" s="1"/>
  <c r="ZQ18"/>
  <c r="ZR18" s="1"/>
  <c r="ZQ14"/>
  <c r="ZR14" s="1"/>
  <c r="ZQ11"/>
  <c r="ZR11" s="1"/>
  <c r="ZQ15"/>
  <c r="ZR15" s="1"/>
  <c r="ZQ12"/>
  <c r="ZR12" s="1"/>
  <c r="ZQ26"/>
  <c r="ZR26" s="1"/>
  <c r="ZQ28"/>
  <c r="ZR28" s="1"/>
  <c r="ZQ20"/>
  <c r="ZR20" s="1"/>
  <c r="ZS17" l="1"/>
  <c r="ZT17" s="1"/>
  <c r="ZS16"/>
  <c r="ZT16" s="1"/>
  <c r="ZS27"/>
  <c r="ZT27" s="1"/>
  <c r="ZS24"/>
  <c r="ZT24" s="1"/>
  <c r="ZS23"/>
  <c r="ZT23" s="1"/>
  <c r="ZS10"/>
  <c r="ZT10" s="1"/>
  <c r="ZS22"/>
  <c r="ZT22" s="1"/>
  <c r="ZS9"/>
  <c r="ZT9" s="1"/>
  <c r="ZS20"/>
  <c r="ZT20" s="1"/>
  <c r="ZS30"/>
  <c r="ZT30" s="1"/>
  <c r="ZS13"/>
  <c r="ZT13" s="1"/>
  <c r="ZS19"/>
  <c r="ZT19" s="1"/>
  <c r="ZS11"/>
  <c r="ZT11" s="1"/>
  <c r="ZS18"/>
  <c r="ZT18" s="1"/>
  <c r="ZS12"/>
  <c r="ZT12" s="1"/>
  <c r="ZS15"/>
  <c r="ZT15" s="1"/>
  <c r="ZS28"/>
  <c r="ZT28" s="1"/>
  <c r="ZS25"/>
  <c r="ZT25" s="1"/>
  <c r="ZS21"/>
  <c r="ZT21" s="1"/>
  <c r="ZS26"/>
  <c r="ZT26" s="1"/>
  <c r="ZS14"/>
  <c r="ZT14" s="1"/>
  <c r="ZS29"/>
  <c r="ZT29" s="1"/>
  <c r="ZT31" l="1"/>
  <c r="ZU12" l="1"/>
  <c r="ZX12" s="1"/>
  <c r="ZU26"/>
  <c r="ZX26" s="1"/>
  <c r="ZU14"/>
  <c r="ZX14" s="1"/>
  <c r="ZU22"/>
  <c r="ZX22" s="1"/>
  <c r="ZU25"/>
  <c r="ZX25" s="1"/>
  <c r="ZU21"/>
  <c r="ZX21" s="1"/>
  <c r="ZU29"/>
  <c r="ZX29" s="1"/>
  <c r="ZU19"/>
  <c r="ZX19" s="1"/>
  <c r="ZU20"/>
  <c r="ZX20" s="1"/>
  <c r="ZU15"/>
  <c r="ZX15" s="1"/>
  <c r="ZU17"/>
  <c r="ZX17" s="1"/>
  <c r="ZU11"/>
  <c r="ZX11" s="1"/>
  <c r="ZU24"/>
  <c r="ZX24" s="1"/>
  <c r="ZU30"/>
  <c r="ZX30" s="1"/>
  <c r="ZU18"/>
  <c r="ZX18" s="1"/>
  <c r="ZU13"/>
  <c r="ZX13" s="1"/>
  <c r="ZU27"/>
  <c r="ZX27" s="1"/>
  <c r="ZU23"/>
  <c r="ZX23" s="1"/>
  <c r="ZU9"/>
  <c r="ZU28"/>
  <c r="ZX28" s="1"/>
  <c r="ZU16"/>
  <c r="ZX16" s="1"/>
  <c r="ZU10"/>
  <c r="ZX10" s="1"/>
  <c r="ZX9" l="1"/>
  <c r="ZU31"/>
  <c r="ZV31" l="1"/>
  <c r="ZX31"/>
  <c r="ZY13" l="1"/>
  <c r="ZZ13" s="1"/>
  <c r="ZY19"/>
  <c r="ZZ19" s="1"/>
  <c r="ZY23"/>
  <c r="ZZ23" s="1"/>
  <c r="ZY14"/>
  <c r="ZZ14" s="1"/>
  <c r="ZY17"/>
  <c r="ZZ17" s="1"/>
  <c r="ZY12"/>
  <c r="ZZ12" s="1"/>
  <c r="ZY21"/>
  <c r="ZZ21" s="1"/>
  <c r="ZY10"/>
  <c r="ZZ10" s="1"/>
  <c r="ZY29"/>
  <c r="ZZ29" s="1"/>
  <c r="ZY15"/>
  <c r="ZZ15" s="1"/>
  <c r="ZY28"/>
  <c r="ZZ28" s="1"/>
  <c r="ZY27"/>
  <c r="ZZ27" s="1"/>
  <c r="ZY26"/>
  <c r="ZZ26" s="1"/>
  <c r="ZY11"/>
  <c r="ZZ11" s="1"/>
  <c r="ZY25"/>
  <c r="ZZ25" s="1"/>
  <c r="ZY9"/>
  <c r="ZZ9" s="1"/>
  <c r="ZW31" s="1"/>
  <c r="ZY30"/>
  <c r="ZZ30" s="1"/>
  <c r="ZY22"/>
  <c r="ZZ22" s="1"/>
  <c r="ZY24"/>
  <c r="ZZ24" s="1"/>
  <c r="ZY16"/>
  <c r="ZZ16" s="1"/>
  <c r="ZY20"/>
  <c r="ZZ20" s="1"/>
  <c r="ZY18"/>
  <c r="ZZ18" s="1"/>
  <c r="AAA13" l="1"/>
  <c r="AAB13" s="1"/>
  <c r="AAA9"/>
  <c r="AAB9" s="1"/>
  <c r="AAA18"/>
  <c r="AAB18" s="1"/>
  <c r="AAA17"/>
  <c r="AAB17" s="1"/>
  <c r="AAA10"/>
  <c r="AAB10" s="1"/>
  <c r="AAA19"/>
  <c r="AAB19" s="1"/>
  <c r="AAA27"/>
  <c r="AAB27" s="1"/>
  <c r="AAA15"/>
  <c r="AAB15" s="1"/>
  <c r="AAA11"/>
  <c r="AAB11" s="1"/>
  <c r="AAA22"/>
  <c r="AAB22" s="1"/>
  <c r="AAA16"/>
  <c r="AAB16" s="1"/>
  <c r="AAA12"/>
  <c r="AAB12" s="1"/>
  <c r="AAA29"/>
  <c r="AAB29" s="1"/>
  <c r="AAA20"/>
  <c r="AAB20" s="1"/>
  <c r="AAA24"/>
  <c r="AAB24" s="1"/>
  <c r="AAA28"/>
  <c r="AAB28" s="1"/>
  <c r="AAA21"/>
  <c r="AAB21" s="1"/>
  <c r="AAA26"/>
  <c r="AAB26" s="1"/>
  <c r="AAA25"/>
  <c r="AAB25" s="1"/>
  <c r="AAA30"/>
  <c r="AAB30" s="1"/>
  <c r="AAA14"/>
  <c r="AAB14" s="1"/>
  <c r="AAA23"/>
  <c r="AAB23" s="1"/>
  <c r="AAB31" l="1"/>
  <c r="AAC29" l="1"/>
  <c r="AAF29" s="1"/>
  <c r="AAC19"/>
  <c r="AAF19" s="1"/>
  <c r="AAC18"/>
  <c r="AAF18" s="1"/>
  <c r="AAC30"/>
  <c r="AAF30" s="1"/>
  <c r="AAC24"/>
  <c r="AAF24" s="1"/>
  <c r="AAC9"/>
  <c r="AAC17"/>
  <c r="AAF17" s="1"/>
  <c r="AAC16"/>
  <c r="AAF16" s="1"/>
  <c r="AAC26"/>
  <c r="AAF26" s="1"/>
  <c r="AAC21"/>
  <c r="AAF21" s="1"/>
  <c r="AAC28"/>
  <c r="AAF28" s="1"/>
  <c r="AAC15"/>
  <c r="AAF15" s="1"/>
  <c r="AAC20"/>
  <c r="AAF20" s="1"/>
  <c r="AAC14"/>
  <c r="AAF14" s="1"/>
  <c r="AAC23"/>
  <c r="AAF23" s="1"/>
  <c r="AAC10"/>
  <c r="AAF10" s="1"/>
  <c r="AAC27"/>
  <c r="AAF27" s="1"/>
  <c r="AAC11"/>
  <c r="AAF11" s="1"/>
  <c r="AAC13"/>
  <c r="AAF13" s="1"/>
  <c r="AAC12"/>
  <c r="AAF12" s="1"/>
  <c r="AAC22"/>
  <c r="AAF22" s="1"/>
  <c r="AAC25"/>
  <c r="AAF25" s="1"/>
  <c r="AAC31" l="1"/>
  <c r="AAF9"/>
  <c r="AAD31" l="1"/>
  <c r="AAF31"/>
  <c r="AAG9" s="1"/>
  <c r="AAH9" s="1"/>
  <c r="AAG28" l="1"/>
  <c r="AAH28" s="1"/>
  <c r="AAG18"/>
  <c r="AAH18" s="1"/>
  <c r="AAG11"/>
  <c r="AAH11" s="1"/>
  <c r="AAG26"/>
  <c r="AAH26" s="1"/>
  <c r="AAG14"/>
  <c r="AAH14" s="1"/>
  <c r="AAG22"/>
  <c r="AAH22" s="1"/>
  <c r="AAG25"/>
  <c r="AAH25" s="1"/>
  <c r="AAG15"/>
  <c r="AAH15" s="1"/>
  <c r="AAG24"/>
  <c r="AAH24" s="1"/>
  <c r="AAG21"/>
  <c r="AAH21" s="1"/>
  <c r="AAG17"/>
  <c r="AAH17" s="1"/>
  <c r="AAG23"/>
  <c r="AAH23" s="1"/>
  <c r="AAG20"/>
  <c r="AAH20" s="1"/>
  <c r="AAG12"/>
  <c r="AAH12" s="1"/>
  <c r="AAG29"/>
  <c r="AAH29" s="1"/>
  <c r="AAG27"/>
  <c r="AAH27" s="1"/>
  <c r="AAG13"/>
  <c r="AAH13" s="1"/>
  <c r="AAG30"/>
  <c r="AAH30" s="1"/>
  <c r="AAG19"/>
  <c r="AAH19" s="1"/>
  <c r="AAG16"/>
  <c r="AAH16" s="1"/>
  <c r="AAG10"/>
  <c r="AAH10" s="1"/>
  <c r="AAE31" s="1"/>
  <c r="AAI16" l="1"/>
  <c r="AAJ16" s="1"/>
  <c r="AAI13"/>
  <c r="AAJ13" s="1"/>
  <c r="AAI28"/>
  <c r="AAJ28" s="1"/>
  <c r="AAI23"/>
  <c r="AAJ23" s="1"/>
  <c r="AAI10"/>
  <c r="AAJ10" s="1"/>
  <c r="AAI24"/>
  <c r="AAJ24" s="1"/>
  <c r="AAI19"/>
  <c r="AAJ19" s="1"/>
  <c r="AAI27"/>
  <c r="AAJ27" s="1"/>
  <c r="AAI14"/>
  <c r="AAJ14" s="1"/>
  <c r="AAI12"/>
  <c r="AAJ12" s="1"/>
  <c r="AAI20"/>
  <c r="AAJ20" s="1"/>
  <c r="AAI29"/>
  <c r="AAJ29" s="1"/>
  <c r="AAI25"/>
  <c r="AAJ25" s="1"/>
  <c r="AAI30"/>
  <c r="AAJ30" s="1"/>
  <c r="AAI26"/>
  <c r="AAJ26" s="1"/>
  <c r="AAI18"/>
  <c r="AAJ18" s="1"/>
  <c r="AAI11"/>
  <c r="AAJ11" s="1"/>
  <c r="AAI21"/>
  <c r="AAJ21" s="1"/>
  <c r="AAI17"/>
  <c r="AAJ17" s="1"/>
  <c r="AAI9"/>
  <c r="AAJ9" s="1"/>
  <c r="AAI22"/>
  <c r="AAJ22" s="1"/>
  <c r="AAI15"/>
  <c r="AAJ15" s="1"/>
  <c r="AAJ31" l="1"/>
  <c r="AAK22" l="1"/>
  <c r="AAN22" s="1"/>
  <c r="AAK16"/>
  <c r="AAN16" s="1"/>
  <c r="AAK13"/>
  <c r="AAN13" s="1"/>
  <c r="AAK14"/>
  <c r="AAN14" s="1"/>
  <c r="AAK18"/>
  <c r="AAN18" s="1"/>
  <c r="AAK11"/>
  <c r="AAN11" s="1"/>
  <c r="AAK24"/>
  <c r="AAN24" s="1"/>
  <c r="AAK17"/>
  <c r="AAN17" s="1"/>
  <c r="AAK30"/>
  <c r="AAN30" s="1"/>
  <c r="AAK9"/>
  <c r="AAK10"/>
  <c r="AAN10" s="1"/>
  <c r="AAK15"/>
  <c r="AAN15" s="1"/>
  <c r="AAK19"/>
  <c r="AAN19" s="1"/>
  <c r="AAK29"/>
  <c r="AAN29" s="1"/>
  <c r="AAK21"/>
  <c r="AAN21" s="1"/>
  <c r="AAK27"/>
  <c r="AAN27" s="1"/>
  <c r="AAK26"/>
  <c r="AAN26" s="1"/>
  <c r="AAK25"/>
  <c r="AAN25" s="1"/>
  <c r="AAK23"/>
  <c r="AAN23" s="1"/>
  <c r="AAK28"/>
  <c r="AAN28" s="1"/>
  <c r="AAK12"/>
  <c r="AAN12" s="1"/>
  <c r="AAK20"/>
  <c r="AAN20" s="1"/>
  <c r="AAK31" l="1"/>
  <c r="AAN9"/>
  <c r="AAL31" l="1"/>
  <c r="AAN31"/>
  <c r="AAO9" s="1"/>
  <c r="AAP9" s="1"/>
  <c r="AAO15" l="1"/>
  <c r="AAP15" s="1"/>
  <c r="AAO29"/>
  <c r="AAP29" s="1"/>
  <c r="AAO10"/>
  <c r="AAP10" s="1"/>
  <c r="AAO13"/>
  <c r="AAP13" s="1"/>
  <c r="AAM31" s="1"/>
  <c r="AAO27"/>
  <c r="AAP27" s="1"/>
  <c r="AAO26"/>
  <c r="AAP26" s="1"/>
  <c r="AAO16"/>
  <c r="AAP16" s="1"/>
  <c r="AAO30"/>
  <c r="AAP30" s="1"/>
  <c r="AAO24"/>
  <c r="AAP24" s="1"/>
  <c r="AAO12"/>
  <c r="AAP12" s="1"/>
  <c r="AAO28"/>
  <c r="AAP28" s="1"/>
  <c r="AAO20"/>
  <c r="AAP20" s="1"/>
  <c r="AAO17"/>
  <c r="AAP17" s="1"/>
  <c r="AAO14"/>
  <c r="AAP14" s="1"/>
  <c r="AAO25"/>
  <c r="AAP25" s="1"/>
  <c r="AAO19"/>
  <c r="AAP19" s="1"/>
  <c r="AAO23"/>
  <c r="AAP23" s="1"/>
  <c r="AAO18"/>
  <c r="AAP18" s="1"/>
  <c r="AAO11"/>
  <c r="AAP11" s="1"/>
  <c r="AAO21"/>
  <c r="AAP21" s="1"/>
  <c r="AAO22"/>
  <c r="AAP22" s="1"/>
  <c r="AAQ19" l="1"/>
  <c r="AAR19" s="1"/>
  <c r="AAQ27"/>
  <c r="AAR27" s="1"/>
  <c r="AAQ23"/>
  <c r="AAR23" s="1"/>
  <c r="AAQ10"/>
  <c r="AAR10" s="1"/>
  <c r="AAQ9"/>
  <c r="AAR9" s="1"/>
  <c r="AAQ29"/>
  <c r="AAR29" s="1"/>
  <c r="AAQ20"/>
  <c r="AAR20" s="1"/>
  <c r="AAQ17"/>
  <c r="AAR17" s="1"/>
  <c r="AAQ24"/>
  <c r="AAR24" s="1"/>
  <c r="AAQ15"/>
  <c r="AAR15" s="1"/>
  <c r="AAQ13"/>
  <c r="AAR13" s="1"/>
  <c r="AAQ12"/>
  <c r="AAR12" s="1"/>
  <c r="AAQ22"/>
  <c r="AAR22" s="1"/>
  <c r="AAQ28"/>
  <c r="AAR28" s="1"/>
  <c r="AAQ14"/>
  <c r="AAR14" s="1"/>
  <c r="AAQ18"/>
  <c r="AAR18" s="1"/>
  <c r="AAQ30"/>
  <c r="AAR30" s="1"/>
  <c r="AAQ16"/>
  <c r="AAR16" s="1"/>
  <c r="AAQ26"/>
  <c r="AAR26" s="1"/>
  <c r="AAQ11"/>
  <c r="AAR11" s="1"/>
  <c r="AAQ21"/>
  <c r="AAR21" s="1"/>
  <c r="AAQ25"/>
  <c r="AAR25" s="1"/>
  <c r="AAR31" l="1"/>
  <c r="AAS16" l="1"/>
  <c r="AAV16" s="1"/>
  <c r="AAS24"/>
  <c r="AAV24" s="1"/>
  <c r="AAS14"/>
  <c r="AAV14" s="1"/>
  <c r="AAS15"/>
  <c r="AAV15" s="1"/>
  <c r="AAS22"/>
  <c r="AAV22" s="1"/>
  <c r="AAS28"/>
  <c r="AAV28" s="1"/>
  <c r="AAS9"/>
  <c r="AAS29"/>
  <c r="AAV29" s="1"/>
  <c r="AAS25"/>
  <c r="AAV25" s="1"/>
  <c r="AAS20"/>
  <c r="AAV20" s="1"/>
  <c r="AAS13"/>
  <c r="AAV13" s="1"/>
  <c r="AAS12"/>
  <c r="AAV12" s="1"/>
  <c r="AAS18"/>
  <c r="AAV18" s="1"/>
  <c r="AAS19"/>
  <c r="AAV19" s="1"/>
  <c r="AAS30"/>
  <c r="AAV30" s="1"/>
  <c r="AAS21"/>
  <c r="AAV21" s="1"/>
  <c r="AAS27"/>
  <c r="AAV27" s="1"/>
  <c r="AAS17"/>
  <c r="AAV17" s="1"/>
  <c r="AAS23"/>
  <c r="AAV23" s="1"/>
  <c r="AAS11"/>
  <c r="AAV11" s="1"/>
  <c r="AAS26"/>
  <c r="AAV26" s="1"/>
  <c r="AAS10"/>
  <c r="AAV10" s="1"/>
  <c r="AAS31" l="1"/>
  <c r="AAV9"/>
  <c r="AAT31" l="1"/>
  <c r="AAV31"/>
  <c r="AAW9" s="1"/>
  <c r="AAX9" s="1"/>
  <c r="AAW12" l="1"/>
  <c r="AAX12" s="1"/>
  <c r="AAW21"/>
  <c r="AAX21" s="1"/>
  <c r="AAW13"/>
  <c r="AAX13" s="1"/>
  <c r="AAW14"/>
  <c r="AAX14" s="1"/>
  <c r="AAW19"/>
  <c r="AAX19" s="1"/>
  <c r="AAW17"/>
  <c r="AAX17" s="1"/>
  <c r="AAW24"/>
  <c r="AAX24" s="1"/>
  <c r="AAW20"/>
  <c r="AAX20" s="1"/>
  <c r="AAW29"/>
  <c r="AAX29" s="1"/>
  <c r="AAW23"/>
  <c r="AAX23" s="1"/>
  <c r="AAW26"/>
  <c r="AAX26" s="1"/>
  <c r="AAW25"/>
  <c r="AAX25" s="1"/>
  <c r="AAW15"/>
  <c r="AAX15" s="1"/>
  <c r="AAW27"/>
  <c r="AAX27" s="1"/>
  <c r="AAW18"/>
  <c r="AAX18" s="1"/>
  <c r="AAW28"/>
  <c r="AAX28" s="1"/>
  <c r="AAW30"/>
  <c r="AAX30" s="1"/>
  <c r="AAW16"/>
  <c r="AAX16" s="1"/>
  <c r="AAW11"/>
  <c r="AAX11" s="1"/>
  <c r="AAW22"/>
  <c r="AAX22" s="1"/>
  <c r="AAW10"/>
  <c r="AAX10" s="1"/>
  <c r="AAU31" s="1"/>
  <c r="AAY29" l="1"/>
  <c r="AAZ29" s="1"/>
  <c r="AAY15"/>
  <c r="AAZ15" s="1"/>
  <c r="AAY25"/>
  <c r="AAZ25" s="1"/>
  <c r="AAY21"/>
  <c r="AAZ21" s="1"/>
  <c r="AAY12"/>
  <c r="AAZ12" s="1"/>
  <c r="AAY11"/>
  <c r="AAZ11" s="1"/>
  <c r="AAY10"/>
  <c r="AAZ10" s="1"/>
  <c r="AAY17"/>
  <c r="AAZ17" s="1"/>
  <c r="AAY14"/>
  <c r="AAZ14" s="1"/>
  <c r="AAY19"/>
  <c r="AAZ19" s="1"/>
  <c r="AAY24"/>
  <c r="AAZ24" s="1"/>
  <c r="AAY18"/>
  <c r="AAZ18" s="1"/>
  <c r="AAY28"/>
  <c r="AAZ28" s="1"/>
  <c r="AAY30"/>
  <c r="AAZ30" s="1"/>
  <c r="AAY26"/>
  <c r="AAZ26" s="1"/>
  <c r="AAY27"/>
  <c r="AAZ27" s="1"/>
  <c r="AAY22"/>
  <c r="AAZ22" s="1"/>
  <c r="AAY13"/>
  <c r="AAZ13" s="1"/>
  <c r="AAY23"/>
  <c r="AAZ23" s="1"/>
  <c r="AAY20"/>
  <c r="AAZ20" s="1"/>
  <c r="AAY9"/>
  <c r="AAZ9" s="1"/>
  <c r="AAZ31" s="1"/>
  <c r="ABA28" s="1"/>
  <c r="ABD28" s="1"/>
  <c r="AAY16"/>
  <c r="AAZ16" s="1"/>
  <c r="ABA20"/>
  <c r="ABD20" s="1"/>
  <c r="ABA23"/>
  <c r="ABD23" s="1"/>
  <c r="ABA18"/>
  <c r="ABD18" s="1"/>
  <c r="ABA9"/>
  <c r="ABA13"/>
  <c r="ABD13" s="1"/>
  <c r="ABA15"/>
  <c r="ABD15" s="1"/>
  <c r="ABA22"/>
  <c r="ABD22" s="1"/>
  <c r="ABA17" l="1"/>
  <c r="ABD17" s="1"/>
  <c r="ABA10"/>
  <c r="ABD10" s="1"/>
  <c r="ABA27"/>
  <c r="ABD27" s="1"/>
  <c r="ABA11"/>
  <c r="ABD11" s="1"/>
  <c r="ABA21"/>
  <c r="ABD21" s="1"/>
  <c r="ABA26"/>
  <c r="ABD26" s="1"/>
  <c r="ABA19"/>
  <c r="ABD19" s="1"/>
  <c r="ABA12"/>
  <c r="ABD12" s="1"/>
  <c r="ABA25"/>
  <c r="ABD25" s="1"/>
  <c r="ABA30"/>
  <c r="ABD30" s="1"/>
  <c r="ABA16"/>
  <c r="ABD16" s="1"/>
  <c r="ABA29"/>
  <c r="ABD29" s="1"/>
  <c r="ABA14"/>
  <c r="ABD14" s="1"/>
  <c r="ABA24"/>
  <c r="ABD24" s="1"/>
  <c r="ABD9"/>
  <c r="ABA31" l="1"/>
  <c r="ABB31" s="1"/>
  <c r="ABD31" l="1"/>
  <c r="ABE29" s="1"/>
  <c r="ABF29" s="1"/>
  <c r="ABE19" l="1"/>
  <c r="ABF19" s="1"/>
  <c r="ABE11"/>
  <c r="ABF11" s="1"/>
  <c r="ABE16"/>
  <c r="ABF16" s="1"/>
  <c r="ABE9"/>
  <c r="ABF9" s="1"/>
  <c r="ABE13"/>
  <c r="ABF13" s="1"/>
  <c r="ABE21"/>
  <c r="ABF21" s="1"/>
  <c r="ABE20"/>
  <c r="ABF20" s="1"/>
  <c r="ABE17"/>
  <c r="ABF17" s="1"/>
  <c r="ABE18"/>
  <c r="ABF18" s="1"/>
  <c r="ABE12"/>
  <c r="ABF12" s="1"/>
  <c r="ABE10"/>
  <c r="ABF10" s="1"/>
  <c r="ABE28"/>
  <c r="ABF28" s="1"/>
  <c r="ABE26"/>
  <c r="ABF26" s="1"/>
  <c r="ABE30"/>
  <c r="ABF30" s="1"/>
  <c r="ABE22"/>
  <c r="ABF22" s="1"/>
  <c r="ABE14"/>
  <c r="ABF14" s="1"/>
  <c r="ABE27"/>
  <c r="ABF27" s="1"/>
  <c r="ABE25"/>
  <c r="ABF25" s="1"/>
  <c r="ABE24"/>
  <c r="ABF24" s="1"/>
  <c r="ABE23"/>
  <c r="ABF23" s="1"/>
  <c r="ABE15"/>
  <c r="ABF15" s="1"/>
  <c r="ABC31"/>
  <c r="ABG28" l="1"/>
  <c r="ABH28" s="1"/>
  <c r="ABG29"/>
  <c r="ABH29" s="1"/>
  <c r="ABG14"/>
  <c r="ABH14" s="1"/>
  <c r="ABG27"/>
  <c r="ABH27" s="1"/>
  <c r="ABG15"/>
  <c r="ABH15" s="1"/>
  <c r="ABG18"/>
  <c r="ABH18" s="1"/>
  <c r="ABG13"/>
  <c r="ABH13" s="1"/>
  <c r="ABG11"/>
  <c r="ABH11" s="1"/>
  <c r="ABG24"/>
  <c r="ABH24" s="1"/>
  <c r="ABG10"/>
  <c r="ABH10" s="1"/>
  <c r="ABG9"/>
  <c r="ABH9" s="1"/>
  <c r="ABG30"/>
  <c r="ABH30" s="1"/>
  <c r="ABG22"/>
  <c r="ABH22" s="1"/>
  <c r="ABG26"/>
  <c r="ABH26" s="1"/>
  <c r="ABG17"/>
  <c r="ABH17" s="1"/>
  <c r="ABG16"/>
  <c r="ABH16" s="1"/>
  <c r="ABG23"/>
  <c r="ABH23" s="1"/>
  <c r="ABG25"/>
  <c r="ABH25" s="1"/>
  <c r="ABG20"/>
  <c r="ABH20" s="1"/>
  <c r="ABG21"/>
  <c r="ABH21" s="1"/>
  <c r="ABG12"/>
  <c r="ABH12" s="1"/>
  <c r="ABG19"/>
  <c r="ABH19" s="1"/>
  <c r="ABH31" l="1"/>
  <c r="ABI18" l="1"/>
  <c r="ABL18" s="1"/>
  <c r="ABI15"/>
  <c r="ABL15" s="1"/>
  <c r="ABI28"/>
  <c r="ABL28" s="1"/>
  <c r="ABI14"/>
  <c r="ABL14" s="1"/>
  <c r="ABI23"/>
  <c r="ABL23" s="1"/>
  <c r="ABI19"/>
  <c r="ABL19" s="1"/>
  <c r="ABI27"/>
  <c r="ABL27" s="1"/>
  <c r="ABI26"/>
  <c r="ABL26" s="1"/>
  <c r="ABI30"/>
  <c r="ABL30" s="1"/>
  <c r="ABI12"/>
  <c r="ABL12" s="1"/>
  <c r="ABI16"/>
  <c r="ABL16" s="1"/>
  <c r="ABI21"/>
  <c r="ABL21" s="1"/>
  <c r="ABI9"/>
  <c r="ABI20"/>
  <c r="ABL20" s="1"/>
  <c r="ABI10"/>
  <c r="ABL10" s="1"/>
  <c r="ABI17"/>
  <c r="ABL17" s="1"/>
  <c r="ABI13"/>
  <c r="ABL13" s="1"/>
  <c r="ABI25"/>
  <c r="ABL25" s="1"/>
  <c r="ABI22"/>
  <c r="ABL22" s="1"/>
  <c r="ABI24"/>
  <c r="ABL24" s="1"/>
  <c r="ABI29"/>
  <c r="ABL29" s="1"/>
  <c r="ABI11"/>
  <c r="ABL11" s="1"/>
  <c r="ABI31" l="1"/>
  <c r="ABL9"/>
  <c r="ABL31" l="1"/>
  <c r="ABJ31"/>
  <c r="ABM9" l="1"/>
  <c r="ABN9" s="1"/>
  <c r="ABM13"/>
  <c r="ABN13" s="1"/>
  <c r="ABM11"/>
  <c r="ABN11" s="1"/>
  <c r="ABM19"/>
  <c r="ABN19" s="1"/>
  <c r="ABM16"/>
  <c r="ABN16" s="1"/>
  <c r="ABM17"/>
  <c r="ABN17" s="1"/>
  <c r="ABM23"/>
  <c r="ABN23" s="1"/>
  <c r="ABM22"/>
  <c r="ABN22" s="1"/>
  <c r="ABM28"/>
  <c r="ABN28" s="1"/>
  <c r="ABM29"/>
  <c r="ABN29" s="1"/>
  <c r="ABM18"/>
  <c r="ABN18" s="1"/>
  <c r="ABM12"/>
  <c r="ABN12" s="1"/>
  <c r="ABM10"/>
  <c r="ABN10" s="1"/>
  <c r="ABM24"/>
  <c r="ABN24" s="1"/>
  <c r="ABM14"/>
  <c r="ABN14" s="1"/>
  <c r="ABM20"/>
  <c r="ABN20" s="1"/>
  <c r="ABM26"/>
  <c r="ABN26" s="1"/>
  <c r="ABM30"/>
  <c r="ABN30" s="1"/>
  <c r="ABM25"/>
  <c r="ABN25" s="1"/>
  <c r="ABM15"/>
  <c r="ABN15" s="1"/>
  <c r="ABM27"/>
  <c r="ABN27" s="1"/>
  <c r="ABM21"/>
  <c r="ABN21" s="1"/>
  <c r="ABK31" l="1"/>
  <c r="ABO9" l="1"/>
  <c r="ABP9" s="1"/>
  <c r="ABO13"/>
  <c r="ABP13" s="1"/>
  <c r="ABO30"/>
  <c r="ABP30" s="1"/>
  <c r="ABO25"/>
  <c r="ABP25" s="1"/>
  <c r="ABO23"/>
  <c r="ABP23" s="1"/>
  <c r="ABO18"/>
  <c r="ABP18" s="1"/>
  <c r="ABO15"/>
  <c r="ABP15" s="1"/>
  <c r="ABO12"/>
  <c r="ABP12" s="1"/>
  <c r="ABO22"/>
  <c r="ABP22" s="1"/>
  <c r="ABO29"/>
  <c r="ABP29" s="1"/>
  <c r="ABO26"/>
  <c r="ABP26" s="1"/>
  <c r="ABO28"/>
  <c r="ABP28" s="1"/>
  <c r="ABO24"/>
  <c r="ABP24" s="1"/>
  <c r="ABO11"/>
  <c r="ABP11" s="1"/>
  <c r="ABO16"/>
  <c r="ABP16" s="1"/>
  <c r="ABO27"/>
  <c r="ABP27" s="1"/>
  <c r="ABO19"/>
  <c r="ABP19" s="1"/>
  <c r="ABO14"/>
  <c r="ABP14" s="1"/>
  <c r="ABO21"/>
  <c r="ABP21" s="1"/>
  <c r="ABO20"/>
  <c r="ABP20" s="1"/>
  <c r="ABO17"/>
  <c r="ABP17" s="1"/>
  <c r="ABO10"/>
  <c r="ABP10" s="1"/>
  <c r="ABP31" l="1"/>
  <c r="ABQ10" l="1"/>
  <c r="ABT10" s="1"/>
  <c r="ABQ11"/>
  <c r="ABT11" s="1"/>
  <c r="ABQ19"/>
  <c r="ABT19" s="1"/>
  <c r="ABQ26"/>
  <c r="ABT26" s="1"/>
  <c r="ABQ13"/>
  <c r="ABT13" s="1"/>
  <c r="ABQ12"/>
  <c r="ABT12" s="1"/>
  <c r="ABQ9"/>
  <c r="ABQ27"/>
  <c r="ABT27" s="1"/>
  <c r="ABQ21"/>
  <c r="ABT21" s="1"/>
  <c r="ABQ28"/>
  <c r="ABT28" s="1"/>
  <c r="ABQ22"/>
  <c r="ABT22" s="1"/>
  <c r="ABQ24"/>
  <c r="ABT24" s="1"/>
  <c r="ABQ29"/>
  <c r="ABT29" s="1"/>
  <c r="ABQ14"/>
  <c r="ABT14" s="1"/>
  <c r="ABQ15"/>
  <c r="ABT15" s="1"/>
  <c r="ABQ17"/>
  <c r="ABT17" s="1"/>
  <c r="ABQ16"/>
  <c r="ABT16" s="1"/>
  <c r="ABQ18"/>
  <c r="ABT18" s="1"/>
  <c r="ABQ20"/>
  <c r="ABT20" s="1"/>
  <c r="ABQ25"/>
  <c r="ABT25" s="1"/>
  <c r="ABQ23"/>
  <c r="ABT23" s="1"/>
  <c r="ABQ30"/>
  <c r="ABT30" s="1"/>
  <c r="ABT9" l="1"/>
  <c r="ABQ31"/>
  <c r="ABR31" l="1"/>
  <c r="ABT31"/>
  <c r="ABU9" l="1"/>
  <c r="ABV9" s="1"/>
  <c r="ABU13"/>
  <c r="ABV13" s="1"/>
  <c r="ABU28"/>
  <c r="ABV28" s="1"/>
  <c r="ABU22"/>
  <c r="ABV22" s="1"/>
  <c r="ABU17"/>
  <c r="ABV17" s="1"/>
  <c r="ABU15"/>
  <c r="ABV15" s="1"/>
  <c r="ABU25"/>
  <c r="ABV25" s="1"/>
  <c r="ABU26"/>
  <c r="ABV26" s="1"/>
  <c r="ABU27"/>
  <c r="ABV27" s="1"/>
  <c r="ABU21"/>
  <c r="ABV21" s="1"/>
  <c r="ABU14"/>
  <c r="ABV14" s="1"/>
  <c r="ABU29"/>
  <c r="ABV29" s="1"/>
  <c r="ABU18"/>
  <c r="ABV18" s="1"/>
  <c r="ABU11"/>
  <c r="ABV11" s="1"/>
  <c r="ABU20"/>
  <c r="ABV20" s="1"/>
  <c r="ABU23"/>
  <c r="ABV23" s="1"/>
  <c r="ABU16"/>
  <c r="ABV16" s="1"/>
  <c r="ABU10"/>
  <c r="ABV10" s="1"/>
  <c r="ABU12"/>
  <c r="ABV12" s="1"/>
  <c r="ABU30"/>
  <c r="ABV30" s="1"/>
  <c r="ABU19"/>
  <c r="ABV19" s="1"/>
  <c r="ABU24"/>
  <c r="ABV24" s="1"/>
  <c r="ABS31" l="1"/>
  <c r="ABW10" l="1"/>
  <c r="ABX10" s="1"/>
  <c r="ABW15"/>
  <c r="ABX15" s="1"/>
  <c r="ABW12"/>
  <c r="ABX12" s="1"/>
  <c r="ABW28"/>
  <c r="ABX28" s="1"/>
  <c r="ABW17"/>
  <c r="ABX17" s="1"/>
  <c r="ABW29"/>
  <c r="ABX29" s="1"/>
  <c r="ABW27"/>
  <c r="ABX27" s="1"/>
  <c r="ABW18"/>
  <c r="ABX18" s="1"/>
  <c r="ABW24"/>
  <c r="ABX24" s="1"/>
  <c r="ABW30"/>
  <c r="ABX30" s="1"/>
  <c r="ABW13"/>
  <c r="ABX13" s="1"/>
  <c r="ABW21"/>
  <c r="ABX21" s="1"/>
  <c r="ABW9"/>
  <c r="ABX9" s="1"/>
  <c r="ABW14"/>
  <c r="ABX14" s="1"/>
  <c r="ABW16"/>
  <c r="ABX16" s="1"/>
  <c r="ABW20"/>
  <c r="ABX20" s="1"/>
  <c r="ABW11"/>
  <c r="ABX11" s="1"/>
  <c r="ABW22"/>
  <c r="ABX22" s="1"/>
  <c r="ABW23"/>
  <c r="ABX23" s="1"/>
  <c r="ABW25"/>
  <c r="ABX25" s="1"/>
  <c r="ABW19"/>
  <c r="ABX19" s="1"/>
  <c r="ABW26"/>
  <c r="ABX26" s="1"/>
  <c r="ABX31" l="1"/>
  <c r="ABY12" l="1"/>
  <c r="ACB12" s="1"/>
  <c r="ABY26"/>
  <c r="ACB26" s="1"/>
  <c r="ABY25"/>
  <c r="ACB25" s="1"/>
  <c r="ABY13"/>
  <c r="ACB13" s="1"/>
  <c r="ABY11"/>
  <c r="ACB11" s="1"/>
  <c r="ABY24"/>
  <c r="ACB24" s="1"/>
  <c r="ABY27"/>
  <c r="ACB27" s="1"/>
  <c r="ABY29"/>
  <c r="ACB29" s="1"/>
  <c r="ABY30"/>
  <c r="ACB30" s="1"/>
  <c r="ABY19"/>
  <c r="ACB19" s="1"/>
  <c r="ABY10"/>
  <c r="ACB10" s="1"/>
  <c r="ABY23"/>
  <c r="ACB23" s="1"/>
  <c r="ABY18"/>
  <c r="ACB18" s="1"/>
  <c r="ABY16"/>
  <c r="ACB16" s="1"/>
  <c r="ABY22"/>
  <c r="ACB22" s="1"/>
  <c r="ABY14"/>
  <c r="ACB14" s="1"/>
  <c r="ABY21"/>
  <c r="ACB21" s="1"/>
  <c r="ABY28"/>
  <c r="ACB28" s="1"/>
  <c r="ABY9"/>
  <c r="ABY20"/>
  <c r="ACB20" s="1"/>
  <c r="ABY17"/>
  <c r="ACB17" s="1"/>
  <c r="ABY15"/>
  <c r="ACB15" s="1"/>
  <c r="ACB9" l="1"/>
  <c r="ABY31"/>
  <c r="ACB31" l="1"/>
  <c r="ACC9" s="1"/>
  <c r="ACD9" s="1"/>
  <c r="ABZ31"/>
  <c r="ACC11" l="1"/>
  <c r="ACD11" s="1"/>
  <c r="ACC19"/>
  <c r="ACD19" s="1"/>
  <c r="ACC27"/>
  <c r="ACD27" s="1"/>
  <c r="ACC14"/>
  <c r="ACD14" s="1"/>
  <c r="ACC10"/>
  <c r="ACD10" s="1"/>
  <c r="ACC20"/>
  <c r="ACD20" s="1"/>
  <c r="ACC13"/>
  <c r="ACD13" s="1"/>
  <c r="ACC30"/>
  <c r="ACD30" s="1"/>
  <c r="ACC16"/>
  <c r="ACD16" s="1"/>
  <c r="ACC18"/>
  <c r="ACD18" s="1"/>
  <c r="ACC28"/>
  <c r="ACD28" s="1"/>
  <c r="ACC26"/>
  <c r="ACD26" s="1"/>
  <c r="ACC22"/>
  <c r="ACD22" s="1"/>
  <c r="ACC17"/>
  <c r="ACD17" s="1"/>
  <c r="ACC29"/>
  <c r="ACD29" s="1"/>
  <c r="ACC21"/>
  <c r="ACD21" s="1"/>
  <c r="ACC12"/>
  <c r="ACD12" s="1"/>
  <c r="ACC24"/>
  <c r="ACD24" s="1"/>
  <c r="ACC15"/>
  <c r="ACD15" s="1"/>
  <c r="ACC25"/>
  <c r="ACD25" s="1"/>
  <c r="ACC23"/>
  <c r="ACD23" s="1"/>
  <c r="ACA31" l="1"/>
  <c r="ACE24" s="1"/>
  <c r="ACF24" s="1"/>
  <c r="ACE12" l="1"/>
  <c r="ACF12" s="1"/>
  <c r="ACE30"/>
  <c r="ACF30" s="1"/>
  <c r="ACE28"/>
  <c r="ACF28" s="1"/>
  <c r="ACE21"/>
  <c r="ACF21" s="1"/>
  <c r="ACE27"/>
  <c r="ACF27" s="1"/>
  <c r="ACE16"/>
  <c r="ACF16" s="1"/>
  <c r="ACE26"/>
  <c r="ACF26" s="1"/>
  <c r="ACE13"/>
  <c r="ACF13" s="1"/>
  <c r="ACE29"/>
  <c r="ACF29" s="1"/>
  <c r="ACE23"/>
  <c r="ACF23" s="1"/>
  <c r="ACE15"/>
  <c r="ACF15" s="1"/>
  <c r="ACE17"/>
  <c r="ACF17" s="1"/>
  <c r="ACE11"/>
  <c r="ACF11" s="1"/>
  <c r="ACE20"/>
  <c r="ACF20" s="1"/>
  <c r="ACE14"/>
  <c r="ACF14" s="1"/>
  <c r="ACE25"/>
  <c r="ACF25" s="1"/>
  <c r="ACE10"/>
  <c r="ACF10" s="1"/>
  <c r="ACE22"/>
  <c r="ACF22" s="1"/>
  <c r="ACE18"/>
  <c r="ACF18" s="1"/>
  <c r="ACE19"/>
  <c r="ACF19" s="1"/>
  <c r="ACE9"/>
  <c r="ACF9" s="1"/>
  <c r="ACF31" s="1"/>
  <c r="ACG30" l="1"/>
  <c r="ACJ30" s="1"/>
  <c r="ACG16"/>
  <c r="ACJ16" s="1"/>
  <c r="ACG17"/>
  <c r="ACJ17" s="1"/>
  <c r="ACG19"/>
  <c r="ACJ19" s="1"/>
  <c r="ACG25"/>
  <c r="ACJ25" s="1"/>
  <c r="ACG15"/>
  <c r="ACJ15" s="1"/>
  <c r="ACG11"/>
  <c r="ACJ11" s="1"/>
  <c r="ACG22"/>
  <c r="ACJ22" s="1"/>
  <c r="ACG21"/>
  <c r="ACJ21" s="1"/>
  <c r="ACG13"/>
  <c r="ACJ13" s="1"/>
  <c r="ACG27"/>
  <c r="ACJ27" s="1"/>
  <c r="ACG23"/>
  <c r="ACJ23" s="1"/>
  <c r="ACG26"/>
  <c r="ACJ26" s="1"/>
  <c r="ACG20"/>
  <c r="ACJ20" s="1"/>
  <c r="ACG24"/>
  <c r="ACJ24" s="1"/>
  <c r="ACG9"/>
  <c r="ACG29"/>
  <c r="ACJ29" s="1"/>
  <c r="ACG18"/>
  <c r="ACJ18" s="1"/>
  <c r="ACG10"/>
  <c r="ACJ10" s="1"/>
  <c r="ACG12"/>
  <c r="ACJ12" s="1"/>
  <c r="ACG14"/>
  <c r="ACJ14" s="1"/>
  <c r="ACG28"/>
  <c r="ACJ28" s="1"/>
  <c r="ACJ9" l="1"/>
  <c r="ACG31"/>
  <c r="ACJ31" l="1"/>
  <c r="ACH31"/>
  <c r="ACK9" l="1"/>
  <c r="ACL9" s="1"/>
  <c r="ACK21"/>
  <c r="ACL21" s="1"/>
  <c r="ACK20"/>
  <c r="ACL20" s="1"/>
  <c r="ACK10"/>
  <c r="ACL10" s="1"/>
  <c r="ACK17"/>
  <c r="ACL17" s="1"/>
  <c r="ACK12"/>
  <c r="ACL12" s="1"/>
  <c r="ACK15"/>
  <c r="ACL15" s="1"/>
  <c r="ACK22"/>
  <c r="ACL22" s="1"/>
  <c r="ACK26"/>
  <c r="ACL26" s="1"/>
  <c r="ACK18"/>
  <c r="ACL18" s="1"/>
  <c r="ACK16"/>
  <c r="ACL16" s="1"/>
  <c r="ACK11"/>
  <c r="ACL11" s="1"/>
  <c r="ACK28"/>
  <c r="ACL28" s="1"/>
  <c r="ACK19"/>
  <c r="ACL19" s="1"/>
  <c r="ACK27"/>
  <c r="ACL27" s="1"/>
  <c r="ACK23"/>
  <c r="ACL23" s="1"/>
  <c r="ACK29"/>
  <c r="ACL29" s="1"/>
  <c r="ACK30"/>
  <c r="ACL30" s="1"/>
  <c r="ACK14"/>
  <c r="ACL14" s="1"/>
  <c r="ACK25"/>
  <c r="ACL25" s="1"/>
  <c r="ACK13"/>
  <c r="ACL13" s="1"/>
  <c r="ACK24"/>
  <c r="ACL24" s="1"/>
  <c r="ACI31" l="1"/>
  <c r="ACM26" s="1"/>
  <c r="ACN26" s="1"/>
  <c r="ACM24" l="1"/>
  <c r="ACN24" s="1"/>
  <c r="ACM14"/>
  <c r="ACN14" s="1"/>
  <c r="ACM21"/>
  <c r="ACN21" s="1"/>
  <c r="ACM22"/>
  <c r="ACN22" s="1"/>
  <c r="ACM15"/>
  <c r="ACN15" s="1"/>
  <c r="ACM30"/>
  <c r="ACN30" s="1"/>
  <c r="ACM16"/>
  <c r="ACN16" s="1"/>
  <c r="ACM27"/>
  <c r="ACN27" s="1"/>
  <c r="ACM19"/>
  <c r="ACN19" s="1"/>
  <c r="ACM18"/>
  <c r="ACN18" s="1"/>
  <c r="ACM28"/>
  <c r="ACN28" s="1"/>
  <c r="ACM9"/>
  <c r="ACN9" s="1"/>
  <c r="ACM13"/>
  <c r="ACN13" s="1"/>
  <c r="ACM29"/>
  <c r="ACN29" s="1"/>
  <c r="ACM17"/>
  <c r="ACN17" s="1"/>
  <c r="ACM23"/>
  <c r="ACN23" s="1"/>
  <c r="ACM20"/>
  <c r="ACN20" s="1"/>
  <c r="ACM10"/>
  <c r="ACN10" s="1"/>
  <c r="ACM25"/>
  <c r="ACN25" s="1"/>
  <c r="ACM12"/>
  <c r="ACN12" s="1"/>
  <c r="ACM11"/>
  <c r="ACN11" s="1"/>
  <c r="ACN31" l="1"/>
  <c r="ACO24" s="1"/>
  <c r="ACR24" s="1"/>
  <c r="ACO16" l="1"/>
  <c r="ACR16" s="1"/>
  <c r="ACO12"/>
  <c r="ACR12" s="1"/>
  <c r="ACO25"/>
  <c r="ACR25" s="1"/>
  <c r="ACO22"/>
  <c r="ACR22" s="1"/>
  <c r="ACO30"/>
  <c r="ACR30" s="1"/>
  <c r="ACO20"/>
  <c r="ACR20" s="1"/>
  <c r="ACO23"/>
  <c r="ACR23" s="1"/>
  <c r="ACO27"/>
  <c r="ACR27" s="1"/>
  <c r="ACO15"/>
  <c r="ACR15" s="1"/>
  <c r="ACO9"/>
  <c r="ACO29"/>
  <c r="ACR29" s="1"/>
  <c r="ACO18"/>
  <c r="ACR18" s="1"/>
  <c r="ACO26"/>
  <c r="ACR26" s="1"/>
  <c r="ACO13"/>
  <c r="ACR13" s="1"/>
  <c r="ACO10"/>
  <c r="ACR10" s="1"/>
  <c r="ACO21"/>
  <c r="ACR21" s="1"/>
  <c r="ACO17"/>
  <c r="ACR17" s="1"/>
  <c r="ACO11"/>
  <c r="ACR11" s="1"/>
  <c r="ACO14"/>
  <c r="ACR14" s="1"/>
  <c r="ACO19"/>
  <c r="ACR19" s="1"/>
  <c r="ACO28"/>
  <c r="ACR28" s="1"/>
  <c r="ACR9"/>
  <c r="ACO31" l="1"/>
  <c r="ACP31" s="1"/>
  <c r="ACR31" l="1"/>
  <c r="ACS26" s="1"/>
  <c r="ACT26" s="1"/>
  <c r="ACS28" l="1"/>
  <c r="ACT28" s="1"/>
  <c r="ACS21"/>
  <c r="ACT21" s="1"/>
  <c r="ACS9"/>
  <c r="ACT9" s="1"/>
  <c r="ACS11"/>
  <c r="ACT11" s="1"/>
  <c r="ACS16"/>
  <c r="ACT16" s="1"/>
  <c r="ACS27"/>
  <c r="ACT27" s="1"/>
  <c r="ACS22"/>
  <c r="ACT22" s="1"/>
  <c r="ACS24"/>
  <c r="ACT24" s="1"/>
  <c r="ACS18"/>
  <c r="ACT18" s="1"/>
  <c r="ACS25"/>
  <c r="ACT25" s="1"/>
  <c r="ACS13"/>
  <c r="ACT13" s="1"/>
  <c r="ACS17"/>
  <c r="ACT17" s="1"/>
  <c r="ACS19"/>
  <c r="ACT19" s="1"/>
  <c r="ACS12"/>
  <c r="ACT12" s="1"/>
  <c r="ACS20"/>
  <c r="ACT20" s="1"/>
  <c r="ACS10"/>
  <c r="ACT10" s="1"/>
  <c r="ACS30"/>
  <c r="ACT30" s="1"/>
  <c r="ACS15"/>
  <c r="ACT15" s="1"/>
  <c r="ACS29"/>
  <c r="ACT29" s="1"/>
  <c r="ACS23"/>
  <c r="ACT23" s="1"/>
  <c r="ACS14"/>
  <c r="ACT14" s="1"/>
  <c r="ACQ31" l="1"/>
  <c r="ACU15" l="1"/>
  <c r="ACV15" s="1"/>
  <c r="ACU12"/>
  <c r="ACV12" s="1"/>
  <c r="ACU14"/>
  <c r="ACV14" s="1"/>
  <c r="ACU23"/>
  <c r="ACV23" s="1"/>
  <c r="ACU21"/>
  <c r="ACV21" s="1"/>
  <c r="ACU26"/>
  <c r="ACV26" s="1"/>
  <c r="ACU20"/>
  <c r="ACV20" s="1"/>
  <c r="ACU17"/>
  <c r="ACV17" s="1"/>
  <c r="ACU9"/>
  <c r="ACV9" s="1"/>
  <c r="ACU27"/>
  <c r="ACV27" s="1"/>
  <c r="ACU10"/>
  <c r="ACV10" s="1"/>
  <c r="ACU30"/>
  <c r="ACV30" s="1"/>
  <c r="ACU11"/>
  <c r="ACV11" s="1"/>
  <c r="ACU28"/>
  <c r="ACV28" s="1"/>
  <c r="ACU19"/>
  <c r="ACV19" s="1"/>
  <c r="ACU16"/>
  <c r="ACV16" s="1"/>
  <c r="ACU29"/>
  <c r="ACV29" s="1"/>
  <c r="ACU13"/>
  <c r="ACV13" s="1"/>
  <c r="ACU25"/>
  <c r="ACV25" s="1"/>
  <c r="ACU18"/>
  <c r="ACV18" s="1"/>
  <c r="ACU22"/>
  <c r="ACV22" s="1"/>
  <c r="ACU24"/>
  <c r="ACV24" s="1"/>
  <c r="ACV31" l="1"/>
  <c r="ACW24" l="1"/>
  <c r="ACZ24" s="1"/>
  <c r="ACW25"/>
  <c r="ACZ25" s="1"/>
  <c r="ACW19"/>
  <c r="ACZ19" s="1"/>
  <c r="ACW26"/>
  <c r="ACZ26" s="1"/>
  <c r="ACW28"/>
  <c r="ACZ28" s="1"/>
  <c r="ACW21"/>
  <c r="ACZ21" s="1"/>
  <c r="ACW11"/>
  <c r="ACZ11" s="1"/>
  <c r="ACW9"/>
  <c r="ACW10"/>
  <c r="ACZ10" s="1"/>
  <c r="ACW14"/>
  <c r="ACZ14" s="1"/>
  <c r="ACW20"/>
  <c r="ACZ20" s="1"/>
  <c r="ACW18"/>
  <c r="ACZ18" s="1"/>
  <c r="ACW27"/>
  <c r="ACZ27" s="1"/>
  <c r="ACW22"/>
  <c r="ACZ22" s="1"/>
  <c r="ACW12"/>
  <c r="ACZ12" s="1"/>
  <c r="ACW15"/>
  <c r="ACZ15" s="1"/>
  <c r="ACW23"/>
  <c r="ACZ23" s="1"/>
  <c r="ACW17"/>
  <c r="ACZ17" s="1"/>
  <c r="ACW13"/>
  <c r="ACZ13" s="1"/>
  <c r="ACW30"/>
  <c r="ACZ30" s="1"/>
  <c r="ACW16"/>
  <c r="ACZ16" s="1"/>
  <c r="ACW29"/>
  <c r="ACZ29" s="1"/>
  <c r="ACW31" l="1"/>
  <c r="ACZ9"/>
  <c r="ACZ31" l="1"/>
  <c r="ADA9" s="1"/>
  <c r="ADB9" s="1"/>
  <c r="ACX31"/>
  <c r="ADA18" l="1"/>
  <c r="ADB18" s="1"/>
  <c r="ADA30"/>
  <c r="ADB30" s="1"/>
  <c r="ADA28"/>
  <c r="ADB28" s="1"/>
  <c r="ADA14"/>
  <c r="ADB14" s="1"/>
  <c r="ADA22"/>
  <c r="ADB22" s="1"/>
  <c r="ADA11"/>
  <c r="ADB11" s="1"/>
  <c r="ADA12"/>
  <c r="ADB12" s="1"/>
  <c r="ADA17"/>
  <c r="ADB17" s="1"/>
  <c r="ADA19"/>
  <c r="ADB19" s="1"/>
  <c r="ADA21"/>
  <c r="ADB21" s="1"/>
  <c r="ADA29"/>
  <c r="ADB29" s="1"/>
  <c r="ADA16"/>
  <c r="ADB16" s="1"/>
  <c r="ADA20"/>
  <c r="ADB20" s="1"/>
  <c r="ADA10"/>
  <c r="ADB10" s="1"/>
  <c r="ADA15"/>
  <c r="ADB15" s="1"/>
  <c r="ADA27"/>
  <c r="ADB27" s="1"/>
  <c r="ADA13"/>
  <c r="ADB13" s="1"/>
  <c r="ADA23"/>
  <c r="ADB23" s="1"/>
  <c r="ADA26"/>
  <c r="ADB26" s="1"/>
  <c r="ADA25"/>
  <c r="ADB25" s="1"/>
  <c r="ADA24"/>
  <c r="ADB24" s="1"/>
  <c r="ACY31" l="1"/>
  <c r="ADC10" s="1"/>
  <c r="ADD10" s="1"/>
  <c r="ADC26" l="1"/>
  <c r="ADD26" s="1"/>
  <c r="ADC18"/>
  <c r="ADD18" s="1"/>
  <c r="ADC23"/>
  <c r="ADD23" s="1"/>
  <c r="ADC13"/>
  <c r="ADD13" s="1"/>
  <c r="ADC19"/>
  <c r="ADD19" s="1"/>
  <c r="ADC30"/>
  <c r="ADD30" s="1"/>
  <c r="ADC28"/>
  <c r="ADD28" s="1"/>
  <c r="ADC14"/>
  <c r="ADD14" s="1"/>
  <c r="ADC24"/>
  <c r="ADD24" s="1"/>
  <c r="ADC12"/>
  <c r="ADD12" s="1"/>
  <c r="ADC16"/>
  <c r="ADD16" s="1"/>
  <c r="ADC11"/>
  <c r="ADD11" s="1"/>
  <c r="ADC27"/>
  <c r="ADD27" s="1"/>
  <c r="ADC29"/>
  <c r="ADD29" s="1"/>
  <c r="ADC21"/>
  <c r="ADD21" s="1"/>
  <c r="ADC20"/>
  <c r="ADD20" s="1"/>
  <c r="ADC9"/>
  <c r="ADD9" s="1"/>
  <c r="ADD31" s="1"/>
  <c r="ADC17"/>
  <c r="ADD17" s="1"/>
  <c r="ADC15"/>
  <c r="ADD15" s="1"/>
  <c r="ADC25"/>
  <c r="ADD25" s="1"/>
  <c r="ADC22"/>
  <c r="ADD22" s="1"/>
  <c r="ADE22" l="1"/>
  <c r="ADH22" s="1"/>
  <c r="ADE28"/>
  <c r="ADH28" s="1"/>
  <c r="ADE23"/>
  <c r="ADH23" s="1"/>
  <c r="ADE16"/>
  <c r="ADH16" s="1"/>
  <c r="ADE25"/>
  <c r="ADH25" s="1"/>
  <c r="ADE9"/>
  <c r="ADE10"/>
  <c r="ADH10" s="1"/>
  <c r="ADE26"/>
  <c r="ADH26" s="1"/>
  <c r="ADE14"/>
  <c r="ADH14" s="1"/>
  <c r="ADE29"/>
  <c r="ADH29" s="1"/>
  <c r="ADE18"/>
  <c r="ADH18" s="1"/>
  <c r="ADE24"/>
  <c r="ADH24" s="1"/>
  <c r="ADE15"/>
  <c r="ADH15" s="1"/>
  <c r="ADE12"/>
  <c r="ADH12" s="1"/>
  <c r="ADE19"/>
  <c r="ADH19" s="1"/>
  <c r="ADE11"/>
  <c r="ADH11" s="1"/>
  <c r="ADE27"/>
  <c r="ADH27" s="1"/>
  <c r="ADE30"/>
  <c r="ADH30" s="1"/>
  <c r="ADE13"/>
  <c r="ADH13" s="1"/>
  <c r="ADE17"/>
  <c r="ADH17" s="1"/>
  <c r="ADE20"/>
  <c r="ADH20" s="1"/>
  <c r="ADE21"/>
  <c r="ADH21" s="1"/>
  <c r="ADE31" l="1"/>
  <c r="ADH9"/>
  <c r="ADH31" l="1"/>
  <c r="ADF31"/>
  <c r="ADI9" l="1"/>
  <c r="ADJ9" s="1"/>
  <c r="ADI12"/>
  <c r="ADJ12" s="1"/>
  <c r="ADI17"/>
  <c r="ADJ17" s="1"/>
  <c r="ADI28"/>
  <c r="ADJ28" s="1"/>
  <c r="ADI21"/>
  <c r="ADJ21" s="1"/>
  <c r="ADI26"/>
  <c r="ADJ26" s="1"/>
  <c r="ADI29"/>
  <c r="ADJ29" s="1"/>
  <c r="ADI19"/>
  <c r="ADJ19" s="1"/>
  <c r="ADI24"/>
  <c r="ADJ24" s="1"/>
  <c r="ADI14"/>
  <c r="ADJ14" s="1"/>
  <c r="ADI13"/>
  <c r="ADJ13" s="1"/>
  <c r="ADI27"/>
  <c r="ADJ27" s="1"/>
  <c r="ADI22"/>
  <c r="ADJ22" s="1"/>
  <c r="ADI15"/>
  <c r="ADJ15" s="1"/>
  <c r="ADI25"/>
  <c r="ADJ25" s="1"/>
  <c r="ADI18"/>
  <c r="ADJ18" s="1"/>
  <c r="ADI10"/>
  <c r="ADJ10" s="1"/>
  <c r="ADI20"/>
  <c r="ADJ20" s="1"/>
  <c r="ADI23"/>
  <c r="ADJ23" s="1"/>
  <c r="ADI11"/>
  <c r="ADJ11" s="1"/>
  <c r="ADI16"/>
  <c r="ADJ16" s="1"/>
  <c r="ADI30"/>
  <c r="ADJ30" s="1"/>
  <c r="ADG31" l="1"/>
  <c r="ADK20" s="1"/>
  <c r="ADL20" s="1"/>
  <c r="ADK27" l="1"/>
  <c r="ADL27" s="1"/>
  <c r="ADK26"/>
  <c r="ADL26" s="1"/>
  <c r="ADK29"/>
  <c r="ADL29" s="1"/>
  <c r="ADK21"/>
  <c r="ADL21" s="1"/>
  <c r="ADK25"/>
  <c r="ADL25" s="1"/>
  <c r="ADK22"/>
  <c r="ADL22" s="1"/>
  <c r="ADK24"/>
  <c r="ADL24" s="1"/>
  <c r="ADK11"/>
  <c r="ADL11" s="1"/>
  <c r="ADK14"/>
  <c r="ADL14" s="1"/>
  <c r="ADK28"/>
  <c r="ADL28" s="1"/>
  <c r="ADK15"/>
  <c r="ADL15" s="1"/>
  <c r="ADK23"/>
  <c r="ADL23" s="1"/>
  <c r="ADK10"/>
  <c r="ADL10" s="1"/>
  <c r="ADL31" s="1"/>
  <c r="ADK30"/>
  <c r="ADL30" s="1"/>
  <c r="ADK12"/>
  <c r="ADL12" s="1"/>
  <c r="ADK16"/>
  <c r="ADL16" s="1"/>
  <c r="ADK17"/>
  <c r="ADL17" s="1"/>
  <c r="ADK9"/>
  <c r="ADL9" s="1"/>
  <c r="ADK19"/>
  <c r="ADL19" s="1"/>
  <c r="ADK18"/>
  <c r="ADL18" s="1"/>
  <c r="ADK13"/>
  <c r="ADL13" s="1"/>
  <c r="ADM21" l="1"/>
  <c r="ADP21" s="1"/>
  <c r="ADM10"/>
  <c r="ADP10" s="1"/>
  <c r="ADM12"/>
  <c r="ADP12" s="1"/>
  <c r="ADM25"/>
  <c r="ADP25" s="1"/>
  <c r="ADM22"/>
  <c r="ADP22" s="1"/>
  <c r="ADM9"/>
  <c r="ADM29"/>
  <c r="ADP29" s="1"/>
  <c r="ADM24"/>
  <c r="ADP24" s="1"/>
  <c r="ADM18"/>
  <c r="ADP18" s="1"/>
  <c r="ADM14"/>
  <c r="ADP14" s="1"/>
  <c r="ADM23"/>
  <c r="ADP23" s="1"/>
  <c r="ADM15"/>
  <c r="ADP15" s="1"/>
  <c r="ADM13"/>
  <c r="ADP13" s="1"/>
  <c r="ADM11"/>
  <c r="ADP11" s="1"/>
  <c r="ADM27"/>
  <c r="ADP27" s="1"/>
  <c r="ADM17"/>
  <c r="ADP17" s="1"/>
  <c r="ADM26"/>
  <c r="ADP26" s="1"/>
  <c r="ADM19"/>
  <c r="ADP19" s="1"/>
  <c r="ADM30"/>
  <c r="ADP30" s="1"/>
  <c r="ADM20"/>
  <c r="ADP20" s="1"/>
  <c r="ADM28"/>
  <c r="ADP28" s="1"/>
  <c r="ADM16"/>
  <c r="ADP16" s="1"/>
  <c r="ADM31" l="1"/>
  <c r="ADP9"/>
  <c r="ADP31" l="1"/>
  <c r="ADN31"/>
  <c r="ADQ9" l="1"/>
  <c r="ADR9" s="1"/>
  <c r="ADQ22"/>
  <c r="ADR22" s="1"/>
  <c r="ADQ10"/>
  <c r="ADR10" s="1"/>
  <c r="ADQ28"/>
  <c r="ADR28" s="1"/>
  <c r="ADQ16"/>
  <c r="ADR16" s="1"/>
  <c r="ADQ15"/>
  <c r="ADR15" s="1"/>
  <c r="ADQ19"/>
  <c r="ADR19" s="1"/>
  <c r="ADQ17"/>
  <c r="ADR17" s="1"/>
  <c r="ADQ26"/>
  <c r="ADR26" s="1"/>
  <c r="ADQ12"/>
  <c r="ADR12" s="1"/>
  <c r="ADQ23"/>
  <c r="ADR23" s="1"/>
  <c r="ADQ27"/>
  <c r="ADR27" s="1"/>
  <c r="ADQ18"/>
  <c r="ADR18" s="1"/>
  <c r="ADQ13"/>
  <c r="ADR13" s="1"/>
  <c r="ADQ14"/>
  <c r="ADR14" s="1"/>
  <c r="ADQ20"/>
  <c r="ADR20" s="1"/>
  <c r="ADQ24"/>
  <c r="ADR24" s="1"/>
  <c r="ADQ11"/>
  <c r="ADR11" s="1"/>
  <c r="ADO31" s="1"/>
  <c r="ADQ30"/>
  <c r="ADR30" s="1"/>
  <c r="ADQ25"/>
  <c r="ADR25" s="1"/>
  <c r="ADQ21"/>
  <c r="ADR21" s="1"/>
  <c r="ADQ29"/>
  <c r="ADR29" s="1"/>
  <c r="ADS21" l="1"/>
  <c r="ADT21" s="1"/>
  <c r="ADS19"/>
  <c r="ADT19" s="1"/>
  <c r="ADS30"/>
  <c r="ADT30" s="1"/>
  <c r="ADS27"/>
  <c r="ADT27" s="1"/>
  <c r="ADS15"/>
  <c r="ADT15" s="1"/>
  <c r="ADS28"/>
  <c r="ADT28" s="1"/>
  <c r="ADS11"/>
  <c r="ADT11" s="1"/>
  <c r="ADS10"/>
  <c r="ADT10" s="1"/>
  <c r="ADS13"/>
  <c r="ADT13" s="1"/>
  <c r="ADS14"/>
  <c r="ADT14" s="1"/>
  <c r="ADS18"/>
  <c r="ADT18" s="1"/>
  <c r="ADS26"/>
  <c r="ADT26" s="1"/>
  <c r="ADS25"/>
  <c r="ADT25" s="1"/>
  <c r="ADS12"/>
  <c r="ADT12" s="1"/>
  <c r="ADS24"/>
  <c r="ADT24" s="1"/>
  <c r="ADS9"/>
  <c r="ADT9" s="1"/>
  <c r="ADS23"/>
  <c r="ADT23" s="1"/>
  <c r="ADS20"/>
  <c r="ADT20" s="1"/>
  <c r="ADS29"/>
  <c r="ADT29" s="1"/>
  <c r="ADS17"/>
  <c r="ADT17" s="1"/>
  <c r="ADS22"/>
  <c r="ADT22" s="1"/>
  <c r="ADS16"/>
  <c r="ADT16" s="1"/>
  <c r="ADT31" l="1"/>
  <c r="ADU18" l="1"/>
  <c r="ADX18" s="1"/>
  <c r="ADU17"/>
  <c r="ADX17" s="1"/>
  <c r="ADU27"/>
  <c r="ADX27" s="1"/>
  <c r="ADU25"/>
  <c r="ADX25" s="1"/>
  <c r="ADU19"/>
  <c r="ADX19" s="1"/>
  <c r="ADU22"/>
  <c r="ADX22" s="1"/>
  <c r="ADU29"/>
  <c r="ADX29" s="1"/>
  <c r="ADU12"/>
  <c r="ADX12" s="1"/>
  <c r="ADU13"/>
  <c r="ADX13" s="1"/>
  <c r="ADU28"/>
  <c r="ADX28" s="1"/>
  <c r="ADU24"/>
  <c r="ADX24" s="1"/>
  <c r="ADU9"/>
  <c r="ADU21"/>
  <c r="ADX21" s="1"/>
  <c r="ADU14"/>
  <c r="ADX14" s="1"/>
  <c r="ADU11"/>
  <c r="ADX11" s="1"/>
  <c r="ADU30"/>
  <c r="ADX30" s="1"/>
  <c r="ADU20"/>
  <c r="ADX20" s="1"/>
  <c r="ADU23"/>
  <c r="ADX23" s="1"/>
  <c r="ADU15"/>
  <c r="ADX15" s="1"/>
  <c r="ADU26"/>
  <c r="ADX26" s="1"/>
  <c r="ADU16"/>
  <c r="ADX16" s="1"/>
  <c r="ADU10"/>
  <c r="ADX10" s="1"/>
  <c r="ADU31" l="1"/>
  <c r="ADX9"/>
  <c r="ADX31" l="1"/>
  <c r="ADY9" s="1"/>
  <c r="ADZ9" s="1"/>
  <c r="ADV31"/>
  <c r="ADY21" l="1"/>
  <c r="ADZ21" s="1"/>
  <c r="ADY15"/>
  <c r="ADZ15" s="1"/>
  <c r="ADY19"/>
  <c r="ADZ19" s="1"/>
  <c r="ADY24"/>
  <c r="ADZ24" s="1"/>
  <c r="ADY23"/>
  <c r="ADZ23" s="1"/>
  <c r="ADY12"/>
  <c r="ADZ12" s="1"/>
  <c r="ADY10"/>
  <c r="ADZ10" s="1"/>
  <c r="ADY22"/>
  <c r="ADZ22" s="1"/>
  <c r="ADY30"/>
  <c r="ADZ30" s="1"/>
  <c r="ADY28"/>
  <c r="ADZ28" s="1"/>
  <c r="ADY18"/>
  <c r="ADZ18" s="1"/>
  <c r="ADY14"/>
  <c r="ADZ14" s="1"/>
  <c r="ADY16"/>
  <c r="ADZ16" s="1"/>
  <c r="ADY11"/>
  <c r="ADZ11" s="1"/>
  <c r="ADY17"/>
  <c r="ADZ17" s="1"/>
  <c r="ADY13"/>
  <c r="ADZ13" s="1"/>
  <c r="ADW31" s="1"/>
  <c r="ADY29"/>
  <c r="ADZ29" s="1"/>
  <c r="ADY20"/>
  <c r="ADZ20" s="1"/>
  <c r="ADY25"/>
  <c r="ADZ25" s="1"/>
  <c r="ADY27"/>
  <c r="ADZ27" s="1"/>
  <c r="ADY26"/>
  <c r="ADZ26" s="1"/>
  <c r="AEA19" l="1"/>
  <c r="AEB19" s="1"/>
  <c r="AEA24"/>
  <c r="AEB24" s="1"/>
  <c r="AEA23"/>
  <c r="AEB23" s="1"/>
  <c r="AEA27"/>
  <c r="AEB27" s="1"/>
  <c r="AEA16"/>
  <c r="AEB16" s="1"/>
  <c r="AEA28"/>
  <c r="AEB28" s="1"/>
  <c r="AEA21"/>
  <c r="AEB21" s="1"/>
  <c r="AEA15"/>
  <c r="AEB15" s="1"/>
  <c r="AEA10"/>
  <c r="AEB10" s="1"/>
  <c r="AEA29"/>
  <c r="AEB29" s="1"/>
  <c r="AEA17"/>
  <c r="AEB17" s="1"/>
  <c r="AEA13"/>
  <c r="AEB13" s="1"/>
  <c r="AEA12"/>
  <c r="AEB12" s="1"/>
  <c r="AEA22"/>
  <c r="AEB22" s="1"/>
  <c r="AEA30"/>
  <c r="AEB30" s="1"/>
  <c r="AEA14"/>
  <c r="AEB14" s="1"/>
  <c r="AEA9"/>
  <c r="AEB9" s="1"/>
  <c r="AEA11"/>
  <c r="AEB11" s="1"/>
  <c r="AEA25"/>
  <c r="AEB25" s="1"/>
  <c r="AEA18"/>
  <c r="AEB18" s="1"/>
  <c r="AEA26"/>
  <c r="AEB26" s="1"/>
  <c r="AEA20"/>
  <c r="AEB20" s="1"/>
  <c r="AEB31" l="1"/>
  <c r="AEC16" l="1"/>
  <c r="AED16" s="1"/>
  <c r="AEE16" s="1"/>
  <c r="AEC30"/>
  <c r="AED30" s="1"/>
  <c r="AEE30" s="1"/>
  <c r="AEC29"/>
  <c r="AED29" s="1"/>
  <c r="AEE29" s="1"/>
  <c r="AEC17"/>
  <c r="AED17" s="1"/>
  <c r="AEE17" s="1"/>
  <c r="AEC27"/>
  <c r="AED27" s="1"/>
  <c r="AEE27" s="1"/>
  <c r="AEC20"/>
  <c r="AED20" s="1"/>
  <c r="AEE20" s="1"/>
  <c r="AEC26"/>
  <c r="AED26" s="1"/>
  <c r="AEE26" s="1"/>
  <c r="AEC14"/>
  <c r="AED14" s="1"/>
  <c r="AEE14" s="1"/>
  <c r="AEC10"/>
  <c r="AED10" s="1"/>
  <c r="AEE10" s="1"/>
  <c r="AEC23"/>
  <c r="AED23" s="1"/>
  <c r="AEE23" s="1"/>
  <c r="AEC19"/>
  <c r="AED19" s="1"/>
  <c r="AEE19" s="1"/>
  <c r="AEC12"/>
  <c r="AED12" s="1"/>
  <c r="AEE12" s="1"/>
  <c r="AEC22"/>
  <c r="AED22" s="1"/>
  <c r="AEE22" s="1"/>
  <c r="AEC28"/>
  <c r="AED28" s="1"/>
  <c r="AEE28" s="1"/>
  <c r="AEC21"/>
  <c r="AED21" s="1"/>
  <c r="AEE21" s="1"/>
  <c r="AEC11"/>
  <c r="AED11" s="1"/>
  <c r="AEE11" s="1"/>
  <c r="AEC24"/>
  <c r="AED24" s="1"/>
  <c r="AEE24" s="1"/>
  <c r="AEC9"/>
  <c r="AEC13"/>
  <c r="AED13" s="1"/>
  <c r="AEE13" s="1"/>
  <c r="AEC18"/>
  <c r="AED18" s="1"/>
  <c r="AEE18" s="1"/>
  <c r="AEC25"/>
  <c r="AED25" s="1"/>
  <c r="AEE25" s="1"/>
  <c r="AEC15"/>
  <c r="AED15" s="1"/>
  <c r="AEE15" s="1"/>
  <c r="AEC31" l="1"/>
  <c r="AED31" s="1"/>
  <c r="AEE31" s="1"/>
  <c r="AED9"/>
  <c r="AEE9" s="1"/>
  <c r="AEF31" l="1"/>
</calcChain>
</file>

<file path=xl/sharedStrings.xml><?xml version="1.0" encoding="utf-8"?>
<sst xmlns="http://schemas.openxmlformats.org/spreadsheetml/2006/main" count="5762" uniqueCount="245">
  <si>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</si>
  <si>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</si>
  <si>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</si>
  <si>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</si>
  <si>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</si>
  <si>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</si>
  <si>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</si>
  <si>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</si>
  <si>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</si>
  <si>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</si>
  <si>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</si>
  <si>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</si>
  <si>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</si>
  <si>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</si>
  <si>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</si>
  <si>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</si>
  <si>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</si>
  <si>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</si>
  <si>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</si>
  <si>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</si>
  <si>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</si>
  <si>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</si>
  <si>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</si>
  <si>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</si>
  <si>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</si>
  <si>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</si>
  <si>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</si>
  <si>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</si>
  <si>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</si>
  <si>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</si>
  <si>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</si>
  <si>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</si>
  <si>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</si>
  <si>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</si>
  <si>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</si>
  <si>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</si>
  <si>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</si>
  <si>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</si>
  <si>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</si>
  <si>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</si>
  <si>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</si>
  <si>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</si>
  <si>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</si>
  <si>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</si>
  <si>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</si>
  <si>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</si>
  <si>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</si>
  <si>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</si>
  <si>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</si>
  <si>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</si>
  <si>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</si>
  <si>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</si>
  <si>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</si>
  <si>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</si>
  <si>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</si>
  <si>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</si>
  <si>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</si>
  <si>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</si>
  <si>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</si>
  <si>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</si>
  <si>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</si>
  <si>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</si>
  <si>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</si>
  <si>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</si>
  <si>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</si>
  <si>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</si>
  <si>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</si>
  <si>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</si>
  <si>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</si>
  <si>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</si>
  <si>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</si>
  <si>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</si>
  <si>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</si>
  <si>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</si>
  <si>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</si>
  <si>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</si>
  <si>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</si>
  <si>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</si>
  <si>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</si>
  <si>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</si>
  <si>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</si>
  <si>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</si>
  <si>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</si>
  <si>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</si>
  <si>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</si>
  <si>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</si>
  <si>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</si>
  <si>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</si>
  <si>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</si>
  <si>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</si>
  <si>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</si>
  <si>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</si>
  <si>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</si>
  <si>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</si>
  <si>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</si>
  <si>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</si>
  <si>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</si>
  <si>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</si>
  <si>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</si>
  <si>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</si>
  <si>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</si>
  <si>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</si>
  <si>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</si>
  <si>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I этап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</si>
  <si>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</si>
  <si>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</si>
  <si>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</si>
  <si>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</si>
  <si>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</si>
  <si>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</si>
  <si>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</si>
  <si>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</si>
  <si>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Численность населения</t>
  </si>
  <si>
    <t>Р1</t>
  </si>
  <si>
    <t>Р2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</si>
  <si>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</si>
  <si>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</si>
  <si>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</si>
  <si>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</si>
  <si>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</si>
  <si>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</si>
  <si>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</si>
  <si>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</si>
  <si>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</si>
  <si>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</si>
  <si>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</si>
  <si>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</si>
  <si>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</si>
  <si>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</si>
  <si>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</si>
  <si>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</si>
  <si>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</si>
  <si>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</si>
  <si>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</si>
  <si>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</si>
  <si>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</si>
  <si>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</si>
  <si>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</si>
  <si>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Имшегальское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</si>
  <si>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</si>
  <si>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</si>
  <si>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</si>
  <si>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</si>
  <si>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</si>
  <si>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</si>
  <si>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</si>
  <si>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</si>
  <si>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</si>
  <si>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</si>
  <si>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</si>
  <si>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</si>
  <si>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</si>
  <si>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по 21 критерию</t>
  </si>
  <si>
    <t>по 22критерию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</si>
  <si>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</si>
  <si>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</si>
  <si>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</si>
  <si>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</si>
  <si>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</si>
  <si>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</si>
  <si>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</si>
  <si>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</si>
  <si>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по 31 критерию</t>
  </si>
  <si>
    <t>по 32 критерию</t>
  </si>
  <si>
    <t>по 33 критерию</t>
  </si>
  <si>
    <t>по 34 критерию</t>
  </si>
  <si>
    <t>по 35 критерию</t>
  </si>
  <si>
    <t>по 36 критерию</t>
  </si>
  <si>
    <t>по 37 критерию</t>
  </si>
  <si>
    <t>по 38 критерию</t>
  </si>
  <si>
    <t>по 39 критерию</t>
  </si>
  <si>
    <t>по 40 критерию</t>
  </si>
  <si>
    <t>по 41 критерию</t>
  </si>
  <si>
    <t>по 42 критерию</t>
  </si>
  <si>
    <t>по 43 критерию</t>
  </si>
  <si>
    <t>по 44 критерию</t>
  </si>
  <si>
    <t>по 45 критерию</t>
  </si>
  <si>
    <t>по 46 критерию</t>
  </si>
  <si>
    <t>по 47 критерию</t>
  </si>
  <si>
    <t>по 48 критерию</t>
  </si>
  <si>
    <t>по 49 критерию</t>
  </si>
  <si>
    <t>по 50 критерию</t>
  </si>
  <si>
    <t>по 51 критерию</t>
  </si>
  <si>
    <t>по 52 критерию</t>
  </si>
  <si>
    <t>по 53 критерию</t>
  </si>
  <si>
    <t>по 54 критерию</t>
  </si>
  <si>
    <t>по 55 критерию</t>
  </si>
  <si>
    <t>по 56 критерию</t>
  </si>
  <si>
    <t>по 57 критерию</t>
  </si>
  <si>
    <t>по 58 критерию</t>
  </si>
  <si>
    <t>по 59 критерию</t>
  </si>
  <si>
    <t>по 60 критерию</t>
  </si>
  <si>
    <t>по 61 критерию</t>
  </si>
  <si>
    <t>по 62 критерию</t>
  </si>
  <si>
    <t>по 63 критерию</t>
  </si>
  <si>
    <t>по 64 критерию</t>
  </si>
  <si>
    <t>по 65 критерию</t>
  </si>
  <si>
    <t>по 66 критерию</t>
  </si>
  <si>
    <t>по 67 критерию</t>
  </si>
  <si>
    <t>по 68 критерию</t>
  </si>
  <si>
    <t>по 69 критерию</t>
  </si>
  <si>
    <t>по 70 критерию</t>
  </si>
  <si>
    <t>по 71 критерию</t>
  </si>
  <si>
    <t>по 72 критерию</t>
  </si>
  <si>
    <t>по 73 критерию</t>
  </si>
  <si>
    <t>по 74 критерию</t>
  </si>
  <si>
    <t>по 75 критерию</t>
  </si>
  <si>
    <t>по 76 критерию</t>
  </si>
  <si>
    <t>по 77 критерию</t>
  </si>
  <si>
    <t>по 78 критерию</t>
  </si>
  <si>
    <t>по 79 критерию</t>
  </si>
  <si>
    <t>по 80 критерию</t>
  </si>
  <si>
    <t>по 81 критерию</t>
  </si>
  <si>
    <t>по 82 критерию</t>
  </si>
  <si>
    <t>по 83 критерию</t>
  </si>
  <si>
    <t>по 84 критерию</t>
  </si>
  <si>
    <t>по 85 критерию</t>
  </si>
  <si>
    <t>по 86 критерию</t>
  </si>
  <si>
    <t>по 87 критерию</t>
  </si>
  <si>
    <t>по 88 критерию</t>
  </si>
  <si>
    <t>по 89 критерию</t>
  </si>
  <si>
    <t>по 90 критерию</t>
  </si>
  <si>
    <t>по 91 критерию</t>
  </si>
  <si>
    <t>по 92 критерию</t>
  </si>
  <si>
    <t>по 93 критерию</t>
  </si>
  <si>
    <t>по 94 критерию</t>
  </si>
  <si>
    <t>по 95 критерию</t>
  </si>
  <si>
    <t>по 96 критерию</t>
  </si>
  <si>
    <t>по 97 критерию</t>
  </si>
  <si>
    <t>по 98 критерию</t>
  </si>
  <si>
    <t>по 99 критерию</t>
  </si>
  <si>
    <t>по 100 критерию</t>
  </si>
  <si>
    <t>Р-1-удаленность территории от районного центра</t>
  </si>
  <si>
    <t>Р-2-группа поселения исходя из численности</t>
  </si>
  <si>
    <t>Р-3 количество населенных пунктов в поселении</t>
  </si>
  <si>
    <t>Объем дотаций, распределяемый по 21 критерию</t>
  </si>
  <si>
    <t>Распределено по 21 критерию</t>
  </si>
  <si>
    <t>Объем дотаций, распределяемый по 22 критерию</t>
  </si>
  <si>
    <t>Распределено по 22 критерию</t>
  </si>
  <si>
    <t>Объем дотаций, распределяемый по 23 критерию</t>
  </si>
  <si>
    <t>Распределено по 23 критерию</t>
  </si>
  <si>
    <t>на 2019 год</t>
  </si>
  <si>
    <t>2019 год</t>
  </si>
  <si>
    <t>Расчет поправочного коэффициента на 2019 год</t>
  </si>
  <si>
    <t>Расчет размера дотации на выравнивание уровня бюджетной обеспеченности городскому и сельским поселениям Тарского  муниципального района Омской области на 2019 год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</si>
</sst>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  <numFmt numFmtId="175" formatCode="0.0"/>
  </numFmts>
  <fonts count="3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31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43" fontId="32" fillId="0" borderId="0" applyFont="0" applyFill="0" applyBorder="0" applyAlignment="0" applyProtection="0"/>
    <xf numFmtId="0" fontId="33" fillId="0" borderId="0"/>
  </cellStyleXfs>
  <cellXfs count="11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2" fillId="0" borderId="11" xfId="0" applyFont="1" applyBorder="1" applyAlignment="1"/>
    <xf numFmtId="0" fontId="22" fillId="0" borderId="11" xfId="0" applyFont="1" applyBorder="1" applyAlignment="1">
      <alignment wrapText="1"/>
    </xf>
    <xf numFmtId="174" fontId="18" fillId="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75" fontId="18" fillId="24" borderId="11" xfId="0" applyNumberFormat="1" applyFont="1" applyFill="1" applyBorder="1" applyAlignment="1">
      <alignment horizontal="center"/>
    </xf>
    <xf numFmtId="0" fontId="21" fillId="24" borderId="11" xfId="0" applyFont="1" applyFill="1" applyBorder="1" applyAlignment="1">
      <alignment horizontal="center"/>
    </xf>
    <xf numFmtId="43" fontId="18" fillId="0" borderId="12" xfId="43" applyFont="1" applyBorder="1"/>
    <xf numFmtId="0" fontId="21" fillId="25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4" fontId="21" fillId="27" borderId="15" xfId="0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center"/>
    </xf>
    <xf numFmtId="0" fontId="0" fillId="24" borderId="0" xfId="0" applyFill="1"/>
    <xf numFmtId="0" fontId="21" fillId="24" borderId="0" xfId="0" applyFont="1" applyFill="1" applyAlignment="1">
      <alignment vertical="center"/>
    </xf>
    <xf numFmtId="0" fontId="18" fillId="24" borderId="0" xfId="0" applyFont="1" applyFill="1" applyAlignment="1">
      <alignment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18" fillId="24" borderId="0" xfId="0" applyFont="1" applyFill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0" fontId="18" fillId="24" borderId="11" xfId="0" applyFont="1" applyFill="1" applyBorder="1" applyAlignment="1"/>
    <xf numFmtId="0" fontId="18" fillId="24" borderId="11" xfId="0" applyFont="1" applyFill="1" applyBorder="1" applyAlignment="1">
      <alignment wrapText="1"/>
    </xf>
    <xf numFmtId="168" fontId="18" fillId="24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18" fillId="0" borderId="13" xfId="0" applyFont="1" applyFill="1" applyBorder="1" applyAlignment="1">
      <alignment horizontal="center" wrapText="1"/>
    </xf>
    <xf numFmtId="0" fontId="0" fillId="0" borderId="14" xfId="0" applyBorder="1"/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/>
    </xf>
    <xf numFmtId="3" fontId="22" fillId="0" borderId="15" xfId="0" applyNumberFormat="1" applyFont="1" applyFill="1" applyBorder="1" applyAlignment="1">
      <alignment horizontal="center" vertical="center" wrapText="1"/>
    </xf>
    <xf numFmtId="164" fontId="23" fillId="4" borderId="15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64" fontId="18" fillId="0" borderId="11" xfId="0" applyNumberFormat="1" applyFont="1" applyFill="1" applyBorder="1" applyAlignment="1">
      <alignment horizontal="center" vertical="center" wrapText="1"/>
    </xf>
    <xf numFmtId="3" fontId="22" fillId="0" borderId="11" xfId="0" applyNumberFormat="1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/>
    </xf>
    <xf numFmtId="164" fontId="23" fillId="26" borderId="11" xfId="0" applyNumberFormat="1" applyFont="1" applyFill="1" applyBorder="1" applyAlignment="1">
      <alignment horizontal="center" vertical="center"/>
    </xf>
    <xf numFmtId="43" fontId="18" fillId="0" borderId="11" xfId="0" applyNumberFormat="1" applyFont="1" applyBorder="1" applyAlignment="1">
      <alignment vertical="center"/>
    </xf>
    <xf numFmtId="0" fontId="18" fillId="24" borderId="11" xfId="0" applyFont="1" applyFill="1" applyBorder="1" applyAlignment="1">
      <alignment horizontal="center"/>
    </xf>
    <xf numFmtId="0" fontId="21" fillId="27" borderId="11" xfId="0" applyFont="1" applyFill="1" applyBorder="1" applyAlignment="1">
      <alignment vertical="center"/>
    </xf>
    <xf numFmtId="4" fontId="21" fillId="27" borderId="11" xfId="0" applyNumberFormat="1" applyFont="1" applyFill="1" applyBorder="1" applyAlignment="1">
      <alignment horizontal="center" vertical="center"/>
    </xf>
    <xf numFmtId="0" fontId="18" fillId="24" borderId="0" xfId="0" applyFont="1" applyFill="1" applyAlignment="1">
      <alignment vertical="top" wrapText="1"/>
    </xf>
    <xf numFmtId="0" fontId="18" fillId="24" borderId="11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wrapText="1"/>
    </xf>
    <xf numFmtId="3" fontId="26" fillId="24" borderId="11" xfId="0" applyNumberFormat="1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1" fillId="27" borderId="11" xfId="0" applyFont="1" applyFill="1" applyBorder="1" applyAlignment="1">
      <alignment horizontal="center" vertical="center"/>
    </xf>
    <xf numFmtId="167" fontId="21" fillId="33" borderId="11" xfId="0" applyNumberFormat="1" applyFont="1" applyFill="1" applyBorder="1" applyAlignment="1">
      <alignment horizontal="right" vertical="center" wrapText="1"/>
    </xf>
    <xf numFmtId="167" fontId="21" fillId="33" borderId="11" xfId="0" applyNumberFormat="1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left" vertical="center" wrapText="1"/>
    </xf>
    <xf numFmtId="0" fontId="18" fillId="28" borderId="11" xfId="0" applyFont="1" applyFill="1" applyBorder="1" applyAlignment="1">
      <alignment horizontal="center" vertical="center" textRotation="90" wrapText="1"/>
    </xf>
    <xf numFmtId="0" fontId="18" fillId="29" borderId="11" xfId="0" applyFont="1" applyFill="1" applyBorder="1" applyAlignment="1">
      <alignment horizontal="center" vertical="center" textRotation="90" wrapText="1"/>
    </xf>
    <xf numFmtId="0" fontId="21" fillId="30" borderId="11" xfId="0" applyFont="1" applyFill="1" applyBorder="1" applyAlignment="1">
      <alignment horizontal="center" vertical="center" wrapText="1"/>
    </xf>
    <xf numFmtId="0" fontId="18" fillId="24" borderId="11" xfId="0" applyFont="1" applyFill="1" applyBorder="1" applyAlignment="1">
      <alignment horizontal="center" vertical="center" textRotation="90" wrapText="1"/>
    </xf>
    <xf numFmtId="0" fontId="21" fillId="31" borderId="11" xfId="0" applyFont="1" applyFill="1" applyBorder="1" applyAlignment="1">
      <alignment horizontal="center" vertical="center" wrapText="1"/>
    </xf>
    <xf numFmtId="0" fontId="21" fillId="32" borderId="11" xfId="0" applyFont="1" applyFill="1" applyBorder="1" applyAlignment="1">
      <alignment horizontal="center" vertical="center" textRotation="90" wrapText="1"/>
    </xf>
    <xf numFmtId="0" fontId="29" fillId="24" borderId="11" xfId="0" applyFont="1" applyFill="1" applyBorder="1" applyAlignment="1">
      <alignment horizontal="center" vertical="center" textRotation="90" wrapText="1"/>
    </xf>
    <xf numFmtId="0" fontId="18" fillId="24" borderId="11" xfId="0" applyFont="1" applyFill="1" applyBorder="1" applyAlignment="1">
      <alignment horizontal="center" vertical="center" textRotation="90" wrapText="1"/>
    </xf>
    <xf numFmtId="0" fontId="18" fillId="31" borderId="11" xfId="0" applyFont="1" applyFill="1" applyBorder="1" applyAlignment="1">
      <alignment horizontal="center" vertical="center" textRotation="90" wrapText="1"/>
    </xf>
    <xf numFmtId="0" fontId="18" fillId="33" borderId="11" xfId="0" applyFont="1" applyFill="1" applyBorder="1" applyAlignment="1">
      <alignment horizontal="center" vertical="center"/>
    </xf>
    <xf numFmtId="170" fontId="18" fillId="24" borderId="11" xfId="0" applyNumberFormat="1" applyFont="1" applyFill="1" applyBorder="1" applyAlignment="1">
      <alignment vertical="center"/>
    </xf>
    <xf numFmtId="4" fontId="18" fillId="24" borderId="11" xfId="0" applyNumberFormat="1" applyFont="1" applyFill="1" applyBorder="1" applyAlignment="1">
      <alignment horizontal="center" vertical="center"/>
    </xf>
    <xf numFmtId="171" fontId="18" fillId="24" borderId="11" xfId="0" applyNumberFormat="1" applyFont="1" applyFill="1" applyBorder="1" applyAlignment="1">
      <alignment horizontal="center" vertical="center"/>
    </xf>
    <xf numFmtId="169" fontId="18" fillId="24" borderId="11" xfId="0" applyNumberFormat="1" applyFont="1" applyFill="1" applyBorder="1" applyAlignment="1">
      <alignment vertical="center"/>
    </xf>
    <xf numFmtId="165" fontId="18" fillId="24" borderId="11" xfId="0" applyNumberFormat="1" applyFont="1" applyFill="1" applyBorder="1" applyAlignment="1">
      <alignment vertical="center"/>
    </xf>
    <xf numFmtId="167" fontId="18" fillId="24" borderId="11" xfId="0" applyNumberFormat="1" applyFont="1" applyFill="1" applyBorder="1" applyAlignment="1">
      <alignment vertical="center"/>
    </xf>
    <xf numFmtId="166" fontId="18" fillId="24" borderId="11" xfId="0" applyNumberFormat="1" applyFont="1" applyFill="1" applyBorder="1" applyAlignment="1">
      <alignment vertical="center"/>
    </xf>
    <xf numFmtId="171" fontId="18" fillId="24" borderId="11" xfId="0" applyNumberFormat="1" applyFont="1" applyFill="1" applyBorder="1" applyAlignment="1">
      <alignment horizontal="right" vertical="center"/>
    </xf>
    <xf numFmtId="167" fontId="18" fillId="27" borderId="11" xfId="0" applyNumberFormat="1" applyFont="1" applyFill="1" applyBorder="1" applyAlignment="1">
      <alignment vertical="center"/>
    </xf>
    <xf numFmtId="0" fontId="30" fillId="27" borderId="11" xfId="0" applyFont="1" applyFill="1" applyBorder="1" applyAlignment="1">
      <alignment wrapText="1"/>
    </xf>
    <xf numFmtId="167" fontId="31" fillId="24" borderId="11" xfId="0" applyNumberFormat="1" applyFont="1" applyFill="1" applyBorder="1" applyAlignment="1">
      <alignment horizontal="right" vertical="center"/>
    </xf>
    <xf numFmtId="165" fontId="31" fillId="24" borderId="11" xfId="0" applyNumberFormat="1" applyFont="1" applyFill="1" applyBorder="1" applyAlignment="1">
      <alignment horizontal="right" vertical="center"/>
    </xf>
    <xf numFmtId="167" fontId="21" fillId="27" borderId="11" xfId="0" applyNumberFormat="1" applyFont="1" applyFill="1" applyBorder="1" applyAlignment="1">
      <alignment horizontal="right" vertical="center"/>
    </xf>
    <xf numFmtId="165" fontId="21" fillId="27" borderId="11" xfId="0" applyNumberFormat="1" applyFont="1" applyFill="1" applyBorder="1" applyAlignment="1">
      <alignment horizontal="right" vertical="center"/>
    </xf>
    <xf numFmtId="168" fontId="21" fillId="27" borderId="11" xfId="0" applyNumberFormat="1" applyFont="1" applyFill="1" applyBorder="1" applyAlignment="1">
      <alignment horizontal="right" vertical="center"/>
    </xf>
    <xf numFmtId="166" fontId="21" fillId="27" borderId="11" xfId="0" applyNumberFormat="1" applyFont="1" applyFill="1" applyBorder="1" applyAlignment="1">
      <alignment horizontal="center" vertical="center" wrapText="1"/>
    </xf>
    <xf numFmtId="168" fontId="21" fillId="27" borderId="11" xfId="0" applyNumberFormat="1" applyFont="1" applyFill="1" applyBorder="1" applyAlignment="1">
      <alignment vertical="center"/>
    </xf>
    <xf numFmtId="172" fontId="31" fillId="27" borderId="11" xfId="0" applyNumberFormat="1" applyFont="1" applyFill="1" applyBorder="1" applyAlignment="1">
      <alignment horizontal="center" vertical="center"/>
    </xf>
    <xf numFmtId="173" fontId="21" fillId="27" borderId="11" xfId="0" applyNumberFormat="1" applyFont="1" applyFill="1" applyBorder="1" applyAlignment="1">
      <alignment horizontal="center" vertical="center"/>
    </xf>
    <xf numFmtId="167" fontId="21" fillId="27" borderId="11" xfId="0" applyNumberFormat="1" applyFont="1" applyFill="1" applyBorder="1" applyAlignment="1">
      <alignment vertical="center"/>
    </xf>
    <xf numFmtId="167" fontId="21" fillId="27" borderId="11" xfId="0" applyNumberFormat="1" applyFont="1" applyFill="1" applyBorder="1" applyAlignment="1">
      <alignment horizontal="center"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4"/>
    <cellStyle name="Финансовый" xfId="4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J36"/>
  <sheetViews>
    <sheetView zoomScale="74" zoomScaleNormal="74" zoomScaleSheetLayoutView="7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E41" sqref="E41"/>
    </sheetView>
  </sheetViews>
  <sheetFormatPr defaultRowHeight="15.75"/>
  <cols>
    <col min="1" max="1" width="9.140625" style="1"/>
    <col min="2" max="2" width="30.7109375" style="1" customWidth="1"/>
    <col min="3" max="3" width="17.42578125" style="2" customWidth="1"/>
    <col min="4" max="4" width="25" style="2" customWidth="1"/>
    <col min="5" max="7" width="14" style="3" customWidth="1"/>
    <col min="8" max="8" width="15.85546875" style="3" customWidth="1"/>
    <col min="9" max="9" width="23.28515625" style="1" hidden="1" customWidth="1"/>
    <col min="10" max="244" width="9.140625" style="1"/>
  </cols>
  <sheetData>
    <row r="2" spans="1:9" s="4" customFormat="1" ht="16.5">
      <c r="B2" s="46" t="s">
        <v>0</v>
      </c>
      <c r="C2" s="46"/>
      <c r="D2" s="46"/>
      <c r="E2" s="46"/>
      <c r="F2" s="46"/>
      <c r="G2" s="46"/>
      <c r="H2" s="46"/>
    </row>
    <row r="3" spans="1:9" s="4" customFormat="1" ht="16.5">
      <c r="B3" s="46" t="s">
        <v>241</v>
      </c>
      <c r="C3" s="46"/>
      <c r="D3" s="46"/>
      <c r="E3" s="46"/>
      <c r="F3" s="46"/>
      <c r="G3" s="46"/>
      <c r="H3" s="46"/>
    </row>
    <row r="4" spans="1:9" ht="16.5" thickBot="1">
      <c r="B4" s="5"/>
      <c r="C4" s="6"/>
      <c r="D4" s="6"/>
    </row>
    <row r="5" spans="1:9" ht="49.5" customHeight="1">
      <c r="A5" s="54" t="s">
        <v>1</v>
      </c>
      <c r="B5" s="55" t="s">
        <v>2</v>
      </c>
      <c r="C5" s="56" t="s">
        <v>117</v>
      </c>
      <c r="D5" s="56"/>
      <c r="E5" s="56" t="s">
        <v>3</v>
      </c>
      <c r="F5" s="56"/>
      <c r="G5" s="56"/>
      <c r="H5" s="56"/>
      <c r="I5" s="48" t="s">
        <v>122</v>
      </c>
    </row>
    <row r="6" spans="1:9" s="7" customFormat="1" ht="16.5" customHeight="1">
      <c r="A6" s="54"/>
      <c r="B6" s="55"/>
      <c r="C6" s="55" t="s">
        <v>112</v>
      </c>
      <c r="D6" s="57" t="s">
        <v>4</v>
      </c>
      <c r="E6" s="56"/>
      <c r="F6" s="56"/>
      <c r="G6" s="56"/>
      <c r="H6" s="56"/>
      <c r="I6" s="49"/>
    </row>
    <row r="7" spans="1:9" s="7" customFormat="1">
      <c r="A7" s="54"/>
      <c r="B7" s="55"/>
      <c r="C7" s="55"/>
      <c r="D7" s="57" t="s">
        <v>242</v>
      </c>
      <c r="E7" s="56"/>
      <c r="F7" s="56"/>
      <c r="G7" s="56"/>
      <c r="H7" s="56"/>
      <c r="I7" s="50" t="s">
        <v>124</v>
      </c>
    </row>
    <row r="8" spans="1:9" s="7" customFormat="1" ht="16.5" thickBot="1">
      <c r="A8" s="54"/>
      <c r="B8" s="55"/>
      <c r="C8" s="57" t="s">
        <v>5</v>
      </c>
      <c r="D8" s="57" t="s">
        <v>6</v>
      </c>
      <c r="E8" s="58" t="s">
        <v>113</v>
      </c>
      <c r="F8" s="58" t="s">
        <v>114</v>
      </c>
      <c r="G8" s="58" t="s">
        <v>115</v>
      </c>
      <c r="H8" s="58" t="s">
        <v>116</v>
      </c>
      <c r="I8" s="51" t="s">
        <v>123</v>
      </c>
    </row>
    <row r="9" spans="1:9" s="8" customFormat="1" ht="13.5" thickBot="1">
      <c r="A9" s="59">
        <v>1</v>
      </c>
      <c r="B9" s="59">
        <f t="shared" ref="B9:I9" si="0">A9+1</f>
        <v>2</v>
      </c>
      <c r="C9" s="59">
        <f t="shared" si="0"/>
        <v>3</v>
      </c>
      <c r="D9" s="59">
        <f t="shared" si="0"/>
        <v>4</v>
      </c>
      <c r="E9" s="59">
        <f t="shared" si="0"/>
        <v>5</v>
      </c>
      <c r="F9" s="59">
        <f t="shared" si="0"/>
        <v>6</v>
      </c>
      <c r="G9" s="59">
        <f t="shared" si="0"/>
        <v>7</v>
      </c>
      <c r="H9" s="59">
        <f t="shared" si="0"/>
        <v>8</v>
      </c>
      <c r="I9" s="52">
        <f t="shared" si="0"/>
        <v>9</v>
      </c>
    </row>
    <row r="10" spans="1:9" s="9" customFormat="1" thickBot="1">
      <c r="A10" s="60"/>
      <c r="B10" s="60" t="s">
        <v>7</v>
      </c>
      <c r="C10" s="60" t="s">
        <v>9</v>
      </c>
      <c r="D10" s="60" t="s">
        <v>8</v>
      </c>
      <c r="E10" s="61"/>
      <c r="F10" s="61"/>
      <c r="G10" s="61"/>
      <c r="H10" s="60"/>
      <c r="I10" s="53" t="s">
        <v>8</v>
      </c>
    </row>
    <row r="11" spans="1:9">
      <c r="A11" s="27">
        <v>1</v>
      </c>
      <c r="B11" s="24" t="s">
        <v>130</v>
      </c>
      <c r="C11" s="21">
        <v>930</v>
      </c>
      <c r="D11" s="21">
        <v>230300</v>
      </c>
      <c r="E11" s="21">
        <v>75</v>
      </c>
      <c r="F11" s="29">
        <v>4</v>
      </c>
      <c r="G11" s="21">
        <v>4</v>
      </c>
      <c r="H11" s="62"/>
      <c r="I11" s="31"/>
    </row>
    <row r="12" spans="1:9" ht="26.25">
      <c r="A12" s="27">
        <v>2</v>
      </c>
      <c r="B12" s="25" t="s">
        <v>131</v>
      </c>
      <c r="C12" s="21">
        <v>668</v>
      </c>
      <c r="D12" s="21">
        <v>146300</v>
      </c>
      <c r="E12" s="21">
        <v>30</v>
      </c>
      <c r="F12" s="29">
        <v>4</v>
      </c>
      <c r="G12" s="21">
        <v>2</v>
      </c>
      <c r="H12" s="62"/>
      <c r="I12" s="31"/>
    </row>
    <row r="13" spans="1:9">
      <c r="A13" s="27">
        <v>3</v>
      </c>
      <c r="B13" s="25" t="s">
        <v>132</v>
      </c>
      <c r="C13" s="21">
        <v>488</v>
      </c>
      <c r="D13" s="21">
        <v>205900</v>
      </c>
      <c r="E13" s="21">
        <v>65</v>
      </c>
      <c r="F13" s="29">
        <v>5</v>
      </c>
      <c r="G13" s="21">
        <v>3</v>
      </c>
      <c r="H13" s="62"/>
      <c r="I13" s="31"/>
    </row>
    <row r="14" spans="1:9">
      <c r="A14" s="27">
        <v>4</v>
      </c>
      <c r="B14" s="25" t="s">
        <v>133</v>
      </c>
      <c r="C14" s="21">
        <v>479</v>
      </c>
      <c r="D14" s="21">
        <v>131100</v>
      </c>
      <c r="E14" s="21">
        <v>30</v>
      </c>
      <c r="F14" s="29">
        <v>5</v>
      </c>
      <c r="G14" s="21">
        <v>4</v>
      </c>
      <c r="H14" s="62"/>
      <c r="I14" s="31"/>
    </row>
    <row r="15" spans="1:9">
      <c r="A15" s="27">
        <v>5</v>
      </c>
      <c r="B15" s="25" t="s">
        <v>134</v>
      </c>
      <c r="C15" s="21">
        <v>366</v>
      </c>
      <c r="D15" s="21">
        <v>114900</v>
      </c>
      <c r="E15" s="21">
        <v>59</v>
      </c>
      <c r="F15" s="29">
        <v>5</v>
      </c>
      <c r="G15" s="21">
        <v>4</v>
      </c>
      <c r="H15" s="62"/>
      <c r="I15" s="31"/>
    </row>
    <row r="16" spans="1:9" ht="15.75" customHeight="1">
      <c r="A16" s="27">
        <v>6</v>
      </c>
      <c r="B16" s="25" t="s">
        <v>135</v>
      </c>
      <c r="C16" s="21">
        <v>2234</v>
      </c>
      <c r="D16" s="21">
        <v>545200</v>
      </c>
      <c r="E16" s="21">
        <v>44</v>
      </c>
      <c r="F16" s="29">
        <v>1</v>
      </c>
      <c r="G16" s="21">
        <v>3</v>
      </c>
      <c r="H16" s="62"/>
      <c r="I16" s="31"/>
    </row>
    <row r="17" spans="1:9">
      <c r="A17" s="27">
        <v>7</v>
      </c>
      <c r="B17" s="25" t="s">
        <v>136</v>
      </c>
      <c r="C17" s="21">
        <v>477</v>
      </c>
      <c r="D17" s="21">
        <v>182200</v>
      </c>
      <c r="E17" s="21">
        <v>33</v>
      </c>
      <c r="F17" s="29">
        <v>5</v>
      </c>
      <c r="G17" s="21">
        <v>4</v>
      </c>
      <c r="H17" s="62"/>
      <c r="I17" s="31"/>
    </row>
    <row r="18" spans="1:9">
      <c r="A18" s="27">
        <v>8</v>
      </c>
      <c r="B18" s="25" t="s">
        <v>137</v>
      </c>
      <c r="C18" s="21">
        <v>1415</v>
      </c>
      <c r="D18" s="21">
        <v>197500</v>
      </c>
      <c r="E18" s="21">
        <v>17</v>
      </c>
      <c r="F18" s="29">
        <v>3</v>
      </c>
      <c r="G18" s="21">
        <v>5</v>
      </c>
      <c r="H18" s="62"/>
      <c r="I18" s="31"/>
    </row>
    <row r="19" spans="1:9">
      <c r="A19" s="27">
        <v>9</v>
      </c>
      <c r="B19" s="25" t="s">
        <v>138</v>
      </c>
      <c r="C19" s="21">
        <v>231</v>
      </c>
      <c r="D19" s="21">
        <v>83900</v>
      </c>
      <c r="E19" s="21">
        <v>80</v>
      </c>
      <c r="F19" s="29">
        <v>5</v>
      </c>
      <c r="G19" s="21">
        <v>2</v>
      </c>
      <c r="H19" s="62"/>
      <c r="I19" s="31"/>
    </row>
    <row r="20" spans="1:9">
      <c r="A20" s="27">
        <v>10</v>
      </c>
      <c r="B20" s="25" t="s">
        <v>139</v>
      </c>
      <c r="C20" s="21">
        <v>449</v>
      </c>
      <c r="D20" s="21">
        <v>340700</v>
      </c>
      <c r="E20" s="21">
        <v>104</v>
      </c>
      <c r="F20" s="29">
        <v>5</v>
      </c>
      <c r="G20" s="21">
        <v>2</v>
      </c>
      <c r="H20" s="62"/>
      <c r="I20" s="31"/>
    </row>
    <row r="21" spans="1:9">
      <c r="A21" s="27">
        <v>11</v>
      </c>
      <c r="B21" s="25" t="s">
        <v>140</v>
      </c>
      <c r="C21" s="21">
        <v>761</v>
      </c>
      <c r="D21" s="21">
        <v>276400</v>
      </c>
      <c r="E21" s="21">
        <v>35</v>
      </c>
      <c r="F21" s="29">
        <v>4</v>
      </c>
      <c r="G21" s="21">
        <v>4</v>
      </c>
      <c r="H21" s="62"/>
      <c r="I21" s="31"/>
    </row>
    <row r="22" spans="1:9">
      <c r="A22" s="27">
        <v>12</v>
      </c>
      <c r="B22" s="25" t="s">
        <v>141</v>
      </c>
      <c r="C22" s="21">
        <v>1099</v>
      </c>
      <c r="D22" s="21">
        <v>290300</v>
      </c>
      <c r="E22" s="21">
        <v>32</v>
      </c>
      <c r="F22" s="29">
        <v>3</v>
      </c>
      <c r="G22" s="21">
        <v>3</v>
      </c>
      <c r="H22" s="62"/>
      <c r="I22" s="31"/>
    </row>
    <row r="23" spans="1:9" ht="26.25">
      <c r="A23" s="27">
        <v>13</v>
      </c>
      <c r="B23" s="25" t="s">
        <v>142</v>
      </c>
      <c r="C23" s="21">
        <v>1544</v>
      </c>
      <c r="D23" s="21">
        <v>408100</v>
      </c>
      <c r="E23" s="21">
        <v>51</v>
      </c>
      <c r="F23" s="29">
        <v>2</v>
      </c>
      <c r="G23" s="21">
        <v>2</v>
      </c>
      <c r="H23" s="62"/>
      <c r="I23" s="31"/>
    </row>
    <row r="24" spans="1:9" ht="26.25">
      <c r="A24" s="27">
        <v>14</v>
      </c>
      <c r="B24" s="25" t="s">
        <v>143</v>
      </c>
      <c r="C24" s="21">
        <v>340</v>
      </c>
      <c r="D24" s="21">
        <v>119300</v>
      </c>
      <c r="E24" s="21">
        <v>71</v>
      </c>
      <c r="F24" s="29">
        <v>5</v>
      </c>
      <c r="G24" s="21">
        <v>3</v>
      </c>
      <c r="H24" s="62"/>
      <c r="I24" s="31"/>
    </row>
    <row r="25" spans="1:9">
      <c r="A25" s="27">
        <v>15</v>
      </c>
      <c r="B25" s="25" t="s">
        <v>144</v>
      </c>
      <c r="C25" s="21">
        <v>520</v>
      </c>
      <c r="D25" s="21">
        <v>130500</v>
      </c>
      <c r="E25" s="21">
        <v>39</v>
      </c>
      <c r="F25" s="29">
        <v>4</v>
      </c>
      <c r="G25" s="21">
        <v>7</v>
      </c>
      <c r="H25" s="62"/>
      <c r="I25" s="31"/>
    </row>
    <row r="26" spans="1:9" ht="26.25">
      <c r="A26" s="27">
        <v>16</v>
      </c>
      <c r="B26" s="25" t="s">
        <v>145</v>
      </c>
      <c r="C26" s="21">
        <v>1539</v>
      </c>
      <c r="D26" s="21">
        <v>585900</v>
      </c>
      <c r="E26" s="21">
        <v>41</v>
      </c>
      <c r="F26" s="29">
        <v>2</v>
      </c>
      <c r="G26" s="21">
        <v>4</v>
      </c>
      <c r="H26" s="62"/>
      <c r="I26" s="31"/>
    </row>
    <row r="27" spans="1:9">
      <c r="A27" s="27">
        <v>17</v>
      </c>
      <c r="B27" s="25" t="s">
        <v>146</v>
      </c>
      <c r="C27" s="21">
        <v>1034</v>
      </c>
      <c r="D27" s="21">
        <v>205100</v>
      </c>
      <c r="E27" s="21">
        <v>18</v>
      </c>
      <c r="F27" s="29">
        <v>3</v>
      </c>
      <c r="G27" s="21">
        <v>7</v>
      </c>
      <c r="H27" s="62"/>
      <c r="I27" s="31"/>
    </row>
    <row r="28" spans="1:9">
      <c r="A28" s="27">
        <v>18</v>
      </c>
      <c r="B28" s="25" t="s">
        <v>147</v>
      </c>
      <c r="C28" s="21">
        <v>202</v>
      </c>
      <c r="D28" s="21">
        <v>81300</v>
      </c>
      <c r="E28" s="21">
        <v>48</v>
      </c>
      <c r="F28" s="29">
        <v>5</v>
      </c>
      <c r="G28" s="21">
        <v>2</v>
      </c>
      <c r="H28" s="62"/>
      <c r="I28" s="31"/>
    </row>
    <row r="29" spans="1:9">
      <c r="A29" s="27">
        <v>19</v>
      </c>
      <c r="B29" s="25" t="s">
        <v>148</v>
      </c>
      <c r="C29" s="21">
        <v>250</v>
      </c>
      <c r="D29" s="21">
        <v>90800</v>
      </c>
      <c r="E29" s="21">
        <v>86</v>
      </c>
      <c r="F29" s="29">
        <v>5</v>
      </c>
      <c r="G29" s="21">
        <v>4</v>
      </c>
      <c r="H29" s="62"/>
      <c r="I29" s="31"/>
    </row>
    <row r="30" spans="1:9">
      <c r="A30" s="27">
        <v>20</v>
      </c>
      <c r="B30" s="25" t="s">
        <v>149</v>
      </c>
      <c r="C30" s="21">
        <v>1035</v>
      </c>
      <c r="D30" s="21">
        <v>968200</v>
      </c>
      <c r="E30" s="21">
        <v>6</v>
      </c>
      <c r="F30" s="30">
        <v>3</v>
      </c>
      <c r="G30" s="21">
        <v>2</v>
      </c>
      <c r="H30" s="62"/>
      <c r="I30" s="31"/>
    </row>
    <row r="31" spans="1:9">
      <c r="A31" s="27">
        <v>21</v>
      </c>
      <c r="B31" s="25" t="s">
        <v>150</v>
      </c>
      <c r="C31" s="21">
        <v>874</v>
      </c>
      <c r="D31" s="21">
        <v>243500</v>
      </c>
      <c r="E31" s="21">
        <v>27</v>
      </c>
      <c r="F31" s="29">
        <v>4</v>
      </c>
      <c r="G31" s="21">
        <v>3</v>
      </c>
      <c r="H31" s="62"/>
      <c r="I31" s="31"/>
    </row>
    <row r="32" spans="1:9" ht="16.5" thickBot="1">
      <c r="A32" s="27">
        <v>22</v>
      </c>
      <c r="B32" s="25" t="s">
        <v>151</v>
      </c>
      <c r="C32" s="21">
        <v>28210</v>
      </c>
      <c r="D32" s="21">
        <v>37668200</v>
      </c>
      <c r="E32" s="21">
        <v>0</v>
      </c>
      <c r="F32" s="63">
        <v>1</v>
      </c>
      <c r="G32" s="21">
        <v>3</v>
      </c>
      <c r="H32" s="62"/>
      <c r="I32" s="31"/>
    </row>
    <row r="33" spans="1:244" s="36" customFormat="1" ht="16.5" thickBot="1">
      <c r="A33" s="64"/>
      <c r="B33" s="64" t="s">
        <v>10</v>
      </c>
      <c r="C33" s="65">
        <f t="shared" ref="C33:I33" si="1">SUM(C11:C32)</f>
        <v>45145</v>
      </c>
      <c r="D33" s="65">
        <f t="shared" si="1"/>
        <v>43245600</v>
      </c>
      <c r="E33" s="65">
        <f t="shared" si="1"/>
        <v>991</v>
      </c>
      <c r="F33" s="65">
        <f t="shared" si="1"/>
        <v>83</v>
      </c>
      <c r="G33" s="65">
        <f t="shared" si="1"/>
        <v>77</v>
      </c>
      <c r="H33" s="65">
        <f t="shared" si="1"/>
        <v>0</v>
      </c>
      <c r="I33" s="34">
        <f t="shared" si="1"/>
        <v>0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</row>
    <row r="34" spans="1:244">
      <c r="B34" s="1" t="s">
        <v>232</v>
      </c>
    </row>
    <row r="35" spans="1:244">
      <c r="B35" s="1" t="s">
        <v>233</v>
      </c>
    </row>
    <row r="36" spans="1:244">
      <c r="B36" s="1" t="s">
        <v>234</v>
      </c>
    </row>
  </sheetData>
  <sheetProtection selectLockedCells="1" selectUnlockedCells="1"/>
  <autoFilter ref="B9:H3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honeticPr fontId="0" type="noConversion"/>
  <printOptions horizontalCentered="1"/>
  <pageMargins left="0" right="0" top="0.59055118110236227" bottom="0.39370078740157483" header="0.51181102362204722" footer="0.51181102362204722"/>
  <pageSetup paperSize="9" scale="80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4" zoomScaleNormal="74" workbookViewId="0">
      <selection activeCell="D39" sqref="D39"/>
    </sheetView>
  </sheetViews>
  <sheetFormatPr defaultRowHeight="15.75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13.42578125" style="10" customWidth="1"/>
    <col min="6" max="6" width="14.7109375" style="10" customWidth="1"/>
    <col min="7" max="7" width="11" style="10" customWidth="1"/>
    <col min="8" max="8" width="13.42578125" style="10" bestFit="1" customWidth="1"/>
    <col min="9" max="16384" width="9.140625" style="10"/>
  </cols>
  <sheetData>
    <row r="1" spans="1:8">
      <c r="C1" s="11"/>
      <c r="D1" s="11"/>
      <c r="E1" s="11"/>
      <c r="F1" s="11"/>
    </row>
    <row r="2" spans="1:8" s="12" customFormat="1" ht="18.75">
      <c r="B2" s="47" t="s">
        <v>243</v>
      </c>
      <c r="C2" s="47"/>
      <c r="D2" s="47"/>
      <c r="E2" s="47"/>
      <c r="F2" s="47"/>
    </row>
    <row r="3" spans="1:8">
      <c r="B3" s="13"/>
    </row>
    <row r="4" spans="1:8" s="7" customFormat="1" ht="16.5" customHeight="1">
      <c r="A4" s="67" t="s">
        <v>1</v>
      </c>
      <c r="B4" s="67" t="s">
        <v>12</v>
      </c>
      <c r="C4" s="67" t="s">
        <v>11</v>
      </c>
      <c r="D4" s="67"/>
      <c r="E4" s="67"/>
      <c r="F4" s="67"/>
      <c r="G4" s="67"/>
    </row>
    <row r="5" spans="1:8" s="14" customFormat="1">
      <c r="A5" s="67"/>
      <c r="B5" s="67"/>
      <c r="C5" s="68" t="s">
        <v>13</v>
      </c>
      <c r="D5" s="68" t="s">
        <v>14</v>
      </c>
      <c r="E5" s="68" t="s">
        <v>15</v>
      </c>
      <c r="F5" s="68" t="s">
        <v>98</v>
      </c>
      <c r="G5" s="69" t="s">
        <v>10</v>
      </c>
    </row>
    <row r="6" spans="1:8" s="14" customFormat="1">
      <c r="A6" s="67"/>
      <c r="B6" s="67"/>
      <c r="C6" s="68"/>
      <c r="D6" s="68"/>
      <c r="E6" s="68"/>
      <c r="F6" s="68"/>
      <c r="G6" s="69"/>
    </row>
    <row r="7" spans="1:8" s="14" customFormat="1">
      <c r="A7" s="67"/>
      <c r="B7" s="67"/>
      <c r="C7" s="68"/>
      <c r="D7" s="68"/>
      <c r="E7" s="68"/>
      <c r="F7" s="68"/>
      <c r="G7" s="69"/>
    </row>
    <row r="8" spans="1:8" s="15" customFormat="1" ht="12">
      <c r="A8" s="70">
        <v>1</v>
      </c>
      <c r="B8" s="70">
        <f t="shared" ref="B8:G8" si="0">A8+1</f>
        <v>2</v>
      </c>
      <c r="C8" s="70">
        <f t="shared" si="0"/>
        <v>3</v>
      </c>
      <c r="D8" s="70">
        <f t="shared" si="0"/>
        <v>4</v>
      </c>
      <c r="E8" s="70">
        <f t="shared" si="0"/>
        <v>5</v>
      </c>
      <c r="F8" s="70">
        <f t="shared" si="0"/>
        <v>6</v>
      </c>
      <c r="G8" s="70">
        <f t="shared" si="0"/>
        <v>7</v>
      </c>
    </row>
    <row r="9" spans="1:8" s="16" customFormat="1" ht="15">
      <c r="A9" s="60"/>
      <c r="B9" s="60" t="s">
        <v>7</v>
      </c>
      <c r="C9" s="71"/>
      <c r="D9" s="71"/>
      <c r="E9" s="71"/>
      <c r="F9" s="71"/>
      <c r="G9" s="71"/>
    </row>
    <row r="10" spans="1:8">
      <c r="A10" s="72">
        <v>1</v>
      </c>
      <c r="B10" s="24" t="s">
        <v>130</v>
      </c>
      <c r="C10" s="20">
        <f>1+'Исходные данные'!E11/MIN('Исходные данные'!E$11:E$31)</f>
        <v>13.5</v>
      </c>
      <c r="D10" s="20">
        <f>1+'Исходные данные'!F11/MIN('Исходные данные'!F$11:F$31)</f>
        <v>5</v>
      </c>
      <c r="E10" s="20">
        <f>1+'Исходные данные'!G11/MIN('Исходные данные'!G$11:G$31)</f>
        <v>3</v>
      </c>
      <c r="F10" s="20"/>
      <c r="G10" s="26">
        <f>POWER(C10*E10*D10,1/3)</f>
        <v>5.8723014617532963</v>
      </c>
    </row>
    <row r="11" spans="1:8" s="17" customFormat="1">
      <c r="A11" s="27">
        <v>2</v>
      </c>
      <c r="B11" s="25" t="s">
        <v>131</v>
      </c>
      <c r="C11" s="20">
        <f>1+'Исходные данные'!E12/MIN('Исходные данные'!E$11:E$31)</f>
        <v>6</v>
      </c>
      <c r="D11" s="20">
        <f>1+'Исходные данные'!F12/MIN('Исходные данные'!F$11:F$31)</f>
        <v>5</v>
      </c>
      <c r="E11" s="20">
        <f>1+'Исходные данные'!G12/MIN('Исходные данные'!G$11:G$31)</f>
        <v>2</v>
      </c>
      <c r="F11" s="20"/>
      <c r="G11" s="26">
        <f t="shared" ref="G11:G31" si="1">POWER(C11*E11*D11,1/3)</f>
        <v>3.9148676411688634</v>
      </c>
      <c r="H11" s="10"/>
    </row>
    <row r="12" spans="1:8" s="17" customFormat="1">
      <c r="A12" s="27">
        <f t="shared" ref="A12:A17" si="2">A11+1</f>
        <v>3</v>
      </c>
      <c r="B12" s="25" t="s">
        <v>132</v>
      </c>
      <c r="C12" s="20">
        <f>1+'Исходные данные'!E13/MIN('Исходные данные'!E$11:E$31)</f>
        <v>11.833333333333334</v>
      </c>
      <c r="D12" s="20">
        <f>1+'Исходные данные'!F13/MIN('Исходные данные'!F$11:F$31)</f>
        <v>6</v>
      </c>
      <c r="E12" s="20">
        <f>1+'Исходные данные'!G13/MIN('Исходные данные'!G$11:G$31)</f>
        <v>2.5</v>
      </c>
      <c r="F12" s="20"/>
      <c r="G12" s="26">
        <f t="shared" si="1"/>
        <v>5.6199543230711333</v>
      </c>
      <c r="H12" s="10"/>
    </row>
    <row r="13" spans="1:8" s="17" customFormat="1">
      <c r="A13" s="27">
        <f t="shared" si="2"/>
        <v>4</v>
      </c>
      <c r="B13" s="25" t="s">
        <v>133</v>
      </c>
      <c r="C13" s="20">
        <f>1+'Исходные данные'!E14/MIN('Исходные данные'!E$11:E$31)</f>
        <v>6</v>
      </c>
      <c r="D13" s="20">
        <f>1+'Исходные данные'!F14/MIN('Исходные данные'!F$11:F$31)</f>
        <v>6</v>
      </c>
      <c r="E13" s="20">
        <f>1+'Исходные данные'!G14/MIN('Исходные данные'!G$11:G$31)</f>
        <v>3</v>
      </c>
      <c r="F13" s="20"/>
      <c r="G13" s="26">
        <f t="shared" si="1"/>
        <v>4.7622031559045981</v>
      </c>
      <c r="H13" s="10"/>
    </row>
    <row r="14" spans="1:8" s="17" customFormat="1">
      <c r="A14" s="27">
        <f t="shared" si="2"/>
        <v>5</v>
      </c>
      <c r="B14" s="25" t="s">
        <v>134</v>
      </c>
      <c r="C14" s="20">
        <f>1+'Исходные данные'!E15/MIN('Исходные данные'!E$11:E$31)</f>
        <v>10.833333333333334</v>
      </c>
      <c r="D14" s="20">
        <f>1+'Исходные данные'!F15/MIN('Исходные данные'!F$11:F$31)</f>
        <v>6</v>
      </c>
      <c r="E14" s="20">
        <f>1+'Исходные данные'!G15/MIN('Исходные данные'!G$11:G$31)</f>
        <v>3</v>
      </c>
      <c r="F14" s="20"/>
      <c r="G14" s="26">
        <f t="shared" si="1"/>
        <v>5.7988899976489972</v>
      </c>
      <c r="H14" s="10"/>
    </row>
    <row r="15" spans="1:8" s="17" customFormat="1">
      <c r="A15" s="27">
        <f t="shared" si="2"/>
        <v>6</v>
      </c>
      <c r="B15" s="25" t="s">
        <v>135</v>
      </c>
      <c r="C15" s="20">
        <f>1+'Исходные данные'!E16/MIN('Исходные данные'!E$11:E$31)</f>
        <v>8.3333333333333321</v>
      </c>
      <c r="D15" s="20">
        <f>1+'Исходные данные'!F16/MIN('Исходные данные'!F$11:F$31)</f>
        <v>2</v>
      </c>
      <c r="E15" s="20">
        <f>1+'Исходные данные'!G16/MIN('Исходные данные'!G$11:G$31)</f>
        <v>2.5</v>
      </c>
      <c r="F15" s="20"/>
      <c r="G15" s="26">
        <f t="shared" si="1"/>
        <v>3.4668063717531727</v>
      </c>
      <c r="H15" s="10"/>
    </row>
    <row r="16" spans="1:8" s="17" customFormat="1">
      <c r="A16" s="27">
        <f t="shared" si="2"/>
        <v>7</v>
      </c>
      <c r="B16" s="25" t="s">
        <v>136</v>
      </c>
      <c r="C16" s="20">
        <f>1+'Исходные данные'!E17/MIN('Исходные данные'!E$11:E$31)</f>
        <v>6.5</v>
      </c>
      <c r="D16" s="20">
        <f>1+'Исходные данные'!F17/MIN('Исходные данные'!F$11:F$31)</f>
        <v>6</v>
      </c>
      <c r="E16" s="20">
        <f>1+'Исходные данные'!G17/MIN('Исходные данные'!G$11:G$31)</f>
        <v>3</v>
      </c>
      <c r="F16" s="20"/>
      <c r="G16" s="26">
        <f t="shared" si="1"/>
        <v>4.8909732465087483</v>
      </c>
      <c r="H16" s="10"/>
    </row>
    <row r="17" spans="1:8" s="17" customFormat="1">
      <c r="A17" s="27">
        <f t="shared" si="2"/>
        <v>8</v>
      </c>
      <c r="B17" s="25" t="s">
        <v>137</v>
      </c>
      <c r="C17" s="20">
        <f>1+'Исходные данные'!E18/MIN('Исходные данные'!E$11:E$31)</f>
        <v>3.8333333333333335</v>
      </c>
      <c r="D17" s="20">
        <f>1+'Исходные данные'!F18/MIN('Исходные данные'!F$11:F$31)</f>
        <v>4</v>
      </c>
      <c r="E17" s="20">
        <f>1+'Исходные данные'!G18/MIN('Исходные данные'!G$11:G$31)</f>
        <v>3.5</v>
      </c>
      <c r="F17" s="20"/>
      <c r="G17" s="26">
        <f t="shared" si="1"/>
        <v>3.7719698014923044</v>
      </c>
      <c r="H17" s="10"/>
    </row>
    <row r="18" spans="1:8" s="17" customFormat="1">
      <c r="A18" s="27">
        <v>9</v>
      </c>
      <c r="B18" s="25" t="s">
        <v>138</v>
      </c>
      <c r="C18" s="20">
        <f>1+'Исходные данные'!E19/MIN('Исходные данные'!E$11:E$31)</f>
        <v>14.333333333333334</v>
      </c>
      <c r="D18" s="20">
        <f>1+'Исходные данные'!F19/MIN('Исходные данные'!F$11:F$31)</f>
        <v>6</v>
      </c>
      <c r="E18" s="20">
        <f>1+'Исходные данные'!G19/MIN('Исходные данные'!G$11:G$31)</f>
        <v>2</v>
      </c>
      <c r="F18" s="20"/>
      <c r="G18" s="26">
        <f t="shared" si="1"/>
        <v>5.5612977665212346</v>
      </c>
      <c r="H18" s="10"/>
    </row>
    <row r="19" spans="1:8" s="17" customFormat="1">
      <c r="A19" s="27">
        <v>10</v>
      </c>
      <c r="B19" s="25" t="s">
        <v>139</v>
      </c>
      <c r="C19" s="20">
        <f>1+'Исходные данные'!E20/MIN('Исходные данные'!E$11:E$31)</f>
        <v>18.333333333333332</v>
      </c>
      <c r="D19" s="20">
        <f>1+'Исходные данные'!F20/MIN('Исходные данные'!F$11:F$31)</f>
        <v>6</v>
      </c>
      <c r="E19" s="20">
        <f>1+'Исходные данные'!G20/MIN('Исходные данные'!G$11:G$31)</f>
        <v>2</v>
      </c>
      <c r="F19" s="20"/>
      <c r="G19" s="26">
        <f t="shared" si="1"/>
        <v>6.0368107367976869</v>
      </c>
      <c r="H19" s="10"/>
    </row>
    <row r="20" spans="1:8" s="17" customFormat="1">
      <c r="A20" s="27">
        <v>11</v>
      </c>
      <c r="B20" s="25" t="s">
        <v>140</v>
      </c>
      <c r="C20" s="20">
        <f>1+'Исходные данные'!E21/MIN('Исходные данные'!E$11:E$31)</f>
        <v>6.833333333333333</v>
      </c>
      <c r="D20" s="20">
        <f>1+'Исходные данные'!F21/MIN('Исходные данные'!F$11:F$31)</f>
        <v>5</v>
      </c>
      <c r="E20" s="20">
        <f>1+'Исходные данные'!G21/MIN('Исходные данные'!G$11:G$31)</f>
        <v>3</v>
      </c>
      <c r="F20" s="20"/>
      <c r="G20" s="26">
        <f t="shared" si="1"/>
        <v>4.6799508115705786</v>
      </c>
      <c r="H20" s="10"/>
    </row>
    <row r="21" spans="1:8">
      <c r="A21" s="27">
        <v>12</v>
      </c>
      <c r="B21" s="25" t="s">
        <v>141</v>
      </c>
      <c r="C21" s="20">
        <f>1+'Исходные данные'!E22/MIN('Исходные данные'!E$11:E$31)</f>
        <v>6.333333333333333</v>
      </c>
      <c r="D21" s="20">
        <f>1+'Исходные данные'!F22/MIN('Исходные данные'!F$11:F$31)</f>
        <v>4</v>
      </c>
      <c r="E21" s="20">
        <f>1+'Исходные данные'!G22/MIN('Исходные данные'!G$11:G$31)</f>
        <v>2.5</v>
      </c>
      <c r="F21" s="20"/>
      <c r="G21" s="26">
        <f t="shared" si="1"/>
        <v>3.9860626047678287</v>
      </c>
    </row>
    <row r="22" spans="1:8">
      <c r="A22" s="27">
        <v>13</v>
      </c>
      <c r="B22" s="25" t="s">
        <v>142</v>
      </c>
      <c r="C22" s="20">
        <f>1+'Исходные данные'!E23/MIN('Исходные данные'!E$11:E$31)</f>
        <v>9.5</v>
      </c>
      <c r="D22" s="20">
        <f>1+'Исходные данные'!F23/MIN('Исходные данные'!F$11:F$31)</f>
        <v>3</v>
      </c>
      <c r="E22" s="20">
        <f>1+'Исходные данные'!G23/MIN('Исходные данные'!G$11:G$31)</f>
        <v>2</v>
      </c>
      <c r="F22" s="20"/>
      <c r="G22" s="26">
        <f t="shared" si="1"/>
        <v>3.8485011312768047</v>
      </c>
    </row>
    <row r="23" spans="1:8">
      <c r="A23" s="27">
        <v>14</v>
      </c>
      <c r="B23" s="25" t="s">
        <v>143</v>
      </c>
      <c r="C23" s="20">
        <f>1+'Исходные данные'!E24/MIN('Исходные данные'!E$11:E$31)</f>
        <v>12.833333333333334</v>
      </c>
      <c r="D23" s="20">
        <f>1+'Исходные данные'!F24/MIN('Исходные данные'!F$11:F$31)</f>
        <v>6</v>
      </c>
      <c r="E23" s="20">
        <f>1+'Исходные данные'!G24/MIN('Исходные данные'!G$11:G$31)</f>
        <v>2.5</v>
      </c>
      <c r="F23" s="20"/>
      <c r="G23" s="26">
        <f t="shared" si="1"/>
        <v>5.7740017514577273</v>
      </c>
    </row>
    <row r="24" spans="1:8">
      <c r="A24" s="27">
        <v>15</v>
      </c>
      <c r="B24" s="25" t="s">
        <v>144</v>
      </c>
      <c r="C24" s="20">
        <f>1+'Исходные данные'!E25/MIN('Исходные данные'!E$11:E$31)</f>
        <v>7.5</v>
      </c>
      <c r="D24" s="20">
        <f>1+'Исходные данные'!F25/MIN('Исходные данные'!F$11:F$31)</f>
        <v>5</v>
      </c>
      <c r="E24" s="20">
        <f>1+'Исходные данные'!G25/MIN('Исходные данные'!G$11:G$31)</f>
        <v>4.5</v>
      </c>
      <c r="F24" s="20"/>
      <c r="G24" s="26">
        <f t="shared" si="1"/>
        <v>5.5260472479605793</v>
      </c>
    </row>
    <row r="25" spans="1:8">
      <c r="A25" s="27">
        <v>16</v>
      </c>
      <c r="B25" s="25" t="s">
        <v>145</v>
      </c>
      <c r="C25" s="20">
        <f>1+'Исходные данные'!E26/MIN('Исходные данные'!E$11:E$31)</f>
        <v>7.833333333333333</v>
      </c>
      <c r="D25" s="20">
        <f>1+'Исходные данные'!F26/MIN('Исходные данные'!F$11:F$31)</f>
        <v>3</v>
      </c>
      <c r="E25" s="20">
        <f>1+'Исходные данные'!G26/MIN('Исходные данные'!G$11:G$31)</f>
        <v>3</v>
      </c>
      <c r="F25" s="20"/>
      <c r="G25" s="26">
        <f t="shared" si="1"/>
        <v>4.1310746128326752</v>
      </c>
    </row>
    <row r="26" spans="1:8">
      <c r="A26" s="27">
        <v>17</v>
      </c>
      <c r="B26" s="25" t="s">
        <v>146</v>
      </c>
      <c r="C26" s="20">
        <f>1+'Исходные данные'!E27/MIN('Исходные данные'!E$11:E$31)</f>
        <v>4</v>
      </c>
      <c r="D26" s="20">
        <f>1+'Исходные данные'!F27/MIN('Исходные данные'!F$11:F$31)</f>
        <v>4</v>
      </c>
      <c r="E26" s="20">
        <f>1+'Исходные данные'!G27/MIN('Исходные данные'!G$11:G$31)</f>
        <v>4.5</v>
      </c>
      <c r="F26" s="20"/>
      <c r="G26" s="26">
        <f t="shared" si="1"/>
        <v>4.1601676461038073</v>
      </c>
    </row>
    <row r="27" spans="1:8">
      <c r="A27" s="27">
        <v>18</v>
      </c>
      <c r="B27" s="25" t="s">
        <v>147</v>
      </c>
      <c r="C27" s="20">
        <f>1+'Исходные данные'!E28/MIN('Исходные данные'!E$11:E$31)</f>
        <v>9</v>
      </c>
      <c r="D27" s="20">
        <f>1+'Исходные данные'!F28/MIN('Исходные данные'!F$11:F$31)</f>
        <v>6</v>
      </c>
      <c r="E27" s="20">
        <f>1+'Исходные данные'!G28/MIN('Исходные данные'!G$11:G$31)</f>
        <v>2</v>
      </c>
      <c r="F27" s="20"/>
      <c r="G27" s="26">
        <f t="shared" si="1"/>
        <v>4.7622031559045981</v>
      </c>
    </row>
    <row r="28" spans="1:8">
      <c r="A28" s="27">
        <v>19</v>
      </c>
      <c r="B28" s="25" t="s">
        <v>148</v>
      </c>
      <c r="C28" s="20">
        <f>1+'Исходные данные'!E29/MIN('Исходные данные'!E$11:E$31)</f>
        <v>15.333333333333334</v>
      </c>
      <c r="D28" s="20">
        <f>1+'Исходные данные'!F29/MIN('Исходные данные'!F$11:F$31)</f>
        <v>6</v>
      </c>
      <c r="E28" s="20">
        <f>1+'Исходные данные'!G29/MIN('Исходные данные'!G$11:G$31)</f>
        <v>3</v>
      </c>
      <c r="F28" s="20"/>
      <c r="G28" s="26">
        <f t="shared" si="1"/>
        <v>6.5108300715264305</v>
      </c>
    </row>
    <row r="29" spans="1:8">
      <c r="A29" s="27">
        <v>20</v>
      </c>
      <c r="B29" s="25" t="s">
        <v>149</v>
      </c>
      <c r="C29" s="20">
        <f>1+'Исходные данные'!E30/MIN('Исходные данные'!E$11:E$31)</f>
        <v>2</v>
      </c>
      <c r="D29" s="20">
        <f>1+'Исходные данные'!F30/MIN('Исходные данные'!F$11:F$31)</f>
        <v>4</v>
      </c>
      <c r="E29" s="20">
        <f>1+'Исходные данные'!G30/MIN('Исходные данные'!G$11:G$31)</f>
        <v>2</v>
      </c>
      <c r="F29" s="20"/>
      <c r="G29" s="26">
        <f t="shared" si="1"/>
        <v>2.5198420997897459</v>
      </c>
    </row>
    <row r="30" spans="1:8">
      <c r="A30" s="27">
        <v>21</v>
      </c>
      <c r="B30" s="25" t="s">
        <v>150</v>
      </c>
      <c r="C30" s="20">
        <f>1+'Исходные данные'!E31/MIN('Исходные данные'!E$11:E$31)</f>
        <v>5.5</v>
      </c>
      <c r="D30" s="20">
        <f>1+'Исходные данные'!F31/MIN('Исходные данные'!F$11:F$31)</f>
        <v>5</v>
      </c>
      <c r="E30" s="20">
        <f>1+'Исходные данные'!G31/MIN('Исходные данные'!G$11:G$31)</f>
        <v>2.5</v>
      </c>
      <c r="F30" s="20"/>
      <c r="G30" s="26">
        <f t="shared" si="1"/>
        <v>4.0966063530032288</v>
      </c>
    </row>
    <row r="31" spans="1:8">
      <c r="A31" s="27">
        <v>22</v>
      </c>
      <c r="B31" s="25" t="s">
        <v>151</v>
      </c>
      <c r="C31" s="20">
        <f>1+'Исходные данные'!E32/MIN('Исходные данные'!E$11:E$31)</f>
        <v>1</v>
      </c>
      <c r="D31" s="20">
        <f>1+'Исходные данные'!F32/MIN('Исходные данные'!F$11:F$31)</f>
        <v>2</v>
      </c>
      <c r="E31" s="20">
        <f>1+'Исходные данные'!G32/MIN('Исходные данные'!G$11:G$31)</f>
        <v>2.5</v>
      </c>
      <c r="F31" s="20"/>
      <c r="G31" s="26">
        <f t="shared" si="1"/>
        <v>1.7099759466766968</v>
      </c>
    </row>
    <row r="32" spans="1:8" s="66" customFormat="1">
      <c r="A32" s="73"/>
      <c r="B32" s="64" t="s">
        <v>16</v>
      </c>
      <c r="C32" s="74"/>
      <c r="D32" s="75"/>
      <c r="E32" s="75"/>
      <c r="F32" s="75"/>
      <c r="G32" s="75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9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G34"/>
  <sheetViews>
    <sheetView tabSelected="1" topLeftCell="A7" workbookViewId="0">
      <selection activeCell="BL5" sqref="BL5"/>
    </sheetView>
  </sheetViews>
  <sheetFormatPr defaultRowHeight="15.75"/>
  <cols>
    <col min="1" max="1" width="33" style="18" customWidth="1"/>
    <col min="2" max="2" width="18.5703125" style="18" customWidth="1"/>
    <col min="3" max="3" width="8.140625" style="18" customWidth="1"/>
    <col min="4" max="4" width="17" style="18" customWidth="1"/>
    <col min="5" max="5" width="7.85546875" style="18" customWidth="1"/>
    <col min="6" max="6" width="17.42578125" style="18" customWidth="1"/>
    <col min="7" max="7" width="12.5703125" style="18" customWidth="1"/>
    <col min="8" max="8" width="16.140625" style="18" customWidth="1"/>
    <col min="9" max="9" width="10.28515625" style="18" customWidth="1"/>
    <col min="10" max="10" width="21.28515625" style="18" customWidth="1"/>
    <col min="11" max="12" width="14.5703125" style="18" customWidth="1"/>
    <col min="13" max="13" width="14.42578125" style="18" customWidth="1"/>
    <col min="14" max="14" width="13.28515625" style="18" customWidth="1"/>
    <col min="15" max="15" width="16" style="18" customWidth="1"/>
    <col min="16" max="16" width="17.42578125" style="18" customWidth="1"/>
    <col min="17" max="17" width="18" style="18" customWidth="1"/>
    <col min="18" max="18" width="14.42578125" style="18" customWidth="1"/>
    <col min="19" max="19" width="15.140625" style="18" customWidth="1"/>
    <col min="20" max="21" width="15.7109375" style="18" customWidth="1"/>
    <col min="22" max="22" width="16.28515625" style="18" customWidth="1"/>
    <col min="23" max="23" width="15" style="18" customWidth="1"/>
    <col min="24" max="24" width="13.5703125" style="18" customWidth="1"/>
    <col min="25" max="25" width="15.42578125" style="18" customWidth="1"/>
    <col min="26" max="26" width="14.7109375" style="18" customWidth="1"/>
    <col min="27" max="27" width="14.85546875" style="18" customWidth="1"/>
    <col min="28" max="29" width="15.42578125" style="18" customWidth="1"/>
    <col min="30" max="30" width="12.5703125" style="18" customWidth="1"/>
    <col min="31" max="31" width="14.85546875" style="18" customWidth="1"/>
    <col min="32" max="32" width="16" style="18" customWidth="1"/>
    <col min="33" max="33" width="14" style="18" customWidth="1"/>
    <col min="34" max="34" width="19.85546875" style="18" customWidth="1"/>
    <col min="35" max="35" width="13.140625" style="18" customWidth="1"/>
    <col min="36" max="37" width="15.5703125" style="18" customWidth="1"/>
    <col min="38" max="38" width="16.42578125" style="18" customWidth="1"/>
    <col min="39" max="39" width="14.85546875" style="18" customWidth="1"/>
    <col min="40" max="40" width="14.28515625" style="18" customWidth="1"/>
    <col min="41" max="41" width="12.7109375" style="18" customWidth="1"/>
    <col min="42" max="42" width="14.5703125" style="18" customWidth="1"/>
    <col min="43" max="43" width="13.42578125" style="18" customWidth="1"/>
    <col min="44" max="45" width="17" style="18" customWidth="1"/>
    <col min="46" max="46" width="13.140625" style="18" customWidth="1"/>
    <col min="47" max="47" width="11.140625" style="18" customWidth="1"/>
    <col min="48" max="48" width="13.5703125" style="18" customWidth="1"/>
    <col min="49" max="49" width="12.5703125" style="18" customWidth="1"/>
    <col min="50" max="50" width="20.28515625" style="18" customWidth="1"/>
    <col min="51" max="51" width="15.42578125" style="18" customWidth="1"/>
    <col min="52" max="53" width="17.42578125" style="18" customWidth="1"/>
    <col min="54" max="54" width="19.42578125" style="18" customWidth="1"/>
    <col min="55" max="55" width="13.7109375" style="18" customWidth="1"/>
    <col min="56" max="56" width="15.140625" style="18" customWidth="1"/>
    <col min="57" max="57" width="16.42578125" style="18" customWidth="1"/>
    <col min="58" max="58" width="15.7109375" style="18" customWidth="1"/>
    <col min="59" max="59" width="15.5703125" style="18" customWidth="1"/>
    <col min="60" max="60" width="16.28515625" style="18" customWidth="1"/>
    <col min="61" max="61" width="15.42578125" style="18" customWidth="1"/>
    <col min="62" max="62" width="17.7109375" style="18" customWidth="1"/>
    <col min="63" max="63" width="19.85546875" style="18" customWidth="1"/>
    <col min="64" max="64" width="24.5703125" style="18" customWidth="1"/>
    <col min="65" max="65" width="21.42578125" style="18" customWidth="1"/>
    <col min="66" max="66" width="23.140625" style="18" customWidth="1"/>
    <col min="67" max="67" width="15" style="18" customWidth="1"/>
    <col min="68" max="69" width="13.42578125" style="18" customWidth="1"/>
    <col min="70" max="70" width="14.140625" style="18" customWidth="1"/>
    <col min="71" max="71" width="11.85546875" style="18" customWidth="1"/>
    <col min="72" max="72" width="14.140625" style="18" customWidth="1"/>
    <col min="73" max="73" width="15.140625" style="18" customWidth="1"/>
    <col min="74" max="74" width="14.42578125" style="18" customWidth="1"/>
    <col min="75" max="75" width="15" style="18" customWidth="1"/>
    <col min="76" max="77" width="14.140625" style="18" customWidth="1"/>
    <col min="78" max="78" width="12.85546875" style="18" customWidth="1"/>
    <col min="79" max="79" width="13.5703125" style="18" customWidth="1"/>
    <col min="80" max="80" width="14.28515625" style="18" customWidth="1"/>
    <col min="81" max="81" width="13.85546875" style="18" customWidth="1"/>
    <col min="82" max="82" width="17.7109375" style="18" customWidth="1"/>
    <col min="83" max="83" width="15" style="18" customWidth="1"/>
    <col min="84" max="85" width="12.5703125" style="18" customWidth="1"/>
    <col min="86" max="86" width="14.85546875" style="18" customWidth="1"/>
    <col min="87" max="87" width="15.42578125" style="18" customWidth="1"/>
    <col min="88" max="88" width="16.85546875" style="18" customWidth="1"/>
    <col min="89" max="89" width="19.28515625" style="18" customWidth="1"/>
    <col min="90" max="90" width="14.7109375" style="18" customWidth="1"/>
    <col min="91" max="91" width="16.28515625" style="18" customWidth="1"/>
    <col min="92" max="93" width="14" style="18" customWidth="1"/>
    <col min="94" max="94" width="13" style="18" customWidth="1"/>
    <col min="95" max="95" width="18" style="18" customWidth="1"/>
    <col min="96" max="96" width="15" style="18" customWidth="1"/>
    <col min="97" max="97" width="14.7109375" style="18" customWidth="1"/>
    <col min="98" max="98" width="14.5703125" style="18" customWidth="1"/>
    <col min="99" max="99" width="13" style="18" customWidth="1"/>
    <col min="100" max="101" width="12.28515625" style="18" customWidth="1"/>
    <col min="102" max="102" width="12.85546875" style="18" customWidth="1"/>
    <col min="103" max="103" width="16.42578125" style="18" customWidth="1"/>
    <col min="104" max="105" width="14.28515625" style="18" customWidth="1"/>
    <col min="106" max="106" width="16.28515625" style="18" customWidth="1"/>
    <col min="107" max="107" width="12.5703125" style="18" customWidth="1"/>
    <col min="108" max="108" width="16.140625" style="18" customWidth="1"/>
    <col min="109" max="109" width="16.7109375" style="18" customWidth="1"/>
    <col min="110" max="110" width="15.28515625" style="18" customWidth="1"/>
    <col min="111" max="111" width="17.7109375" style="18" customWidth="1"/>
    <col min="112" max="112" width="13" style="18" customWidth="1"/>
    <col min="113" max="113" width="15.42578125" style="18" customWidth="1"/>
    <col min="114" max="114" width="15.140625" style="18" customWidth="1"/>
    <col min="115" max="115" width="13" style="18" customWidth="1"/>
    <col min="116" max="117" width="14.140625" style="18" customWidth="1"/>
    <col min="118" max="119" width="14.7109375" style="18" customWidth="1"/>
    <col min="120" max="120" width="14.28515625" style="18" customWidth="1"/>
    <col min="121" max="121" width="15.28515625" style="18" customWidth="1"/>
    <col min="122" max="122" width="14.5703125" style="18" customWidth="1"/>
    <col min="123" max="123" width="12.5703125" style="18" customWidth="1"/>
    <col min="124" max="124" width="12.85546875" style="18" customWidth="1"/>
    <col min="125" max="125" width="10" style="18" customWidth="1"/>
    <col min="126" max="126" width="13.140625" style="18" customWidth="1"/>
    <col min="127" max="127" width="17.28515625" style="18" customWidth="1"/>
    <col min="128" max="128" width="20.28515625" style="18" customWidth="1"/>
    <col min="129" max="129" width="17" style="18" customWidth="1"/>
    <col min="130" max="130" width="16.7109375" style="18" customWidth="1"/>
    <col min="131" max="131" width="15.5703125" style="18" customWidth="1"/>
    <col min="132" max="133" width="14.7109375" style="18" customWidth="1"/>
    <col min="134" max="134" width="15.42578125" style="18" customWidth="1"/>
    <col min="135" max="135" width="16.28515625" style="18" customWidth="1"/>
    <col min="136" max="136" width="16.140625" style="18" customWidth="1"/>
    <col min="137" max="137" width="15.140625" style="18" customWidth="1"/>
    <col min="138" max="138" width="16" style="18" customWidth="1"/>
    <col min="139" max="139" width="15.42578125" style="18" customWidth="1"/>
    <col min="140" max="140" width="17" style="18" customWidth="1"/>
    <col min="141" max="141" width="14.7109375" style="18" customWidth="1"/>
    <col min="142" max="142" width="15" style="18" customWidth="1"/>
    <col min="143" max="143" width="28.85546875" style="18" customWidth="1"/>
    <col min="144" max="144" width="15.85546875" style="18" customWidth="1"/>
    <col min="145" max="145" width="13.85546875" style="18" customWidth="1"/>
    <col min="146" max="146" width="15.140625" style="18" customWidth="1"/>
    <col min="147" max="147" width="16.28515625" style="18" customWidth="1"/>
    <col min="148" max="149" width="13.85546875" style="18" customWidth="1"/>
    <col min="150" max="150" width="15.140625" style="18" customWidth="1"/>
    <col min="151" max="151" width="15.42578125" style="18" customWidth="1"/>
    <col min="152" max="152" width="17.28515625" style="18" customWidth="1"/>
    <col min="153" max="153" width="15.5703125" style="18" customWidth="1"/>
    <col min="154" max="154" width="12.42578125" style="18" customWidth="1"/>
    <col min="155" max="155" width="10.7109375" style="18" customWidth="1"/>
    <col min="156" max="156" width="12.140625" style="18" customWidth="1"/>
    <col min="157" max="157" width="12.85546875" style="18" customWidth="1"/>
    <col min="158" max="158" width="15.7109375" style="18" customWidth="1"/>
    <col min="159" max="160" width="16.140625" style="18" customWidth="1"/>
    <col min="161" max="161" width="12.85546875" style="18" customWidth="1"/>
    <col min="162" max="162" width="15" style="18" customWidth="1"/>
    <col min="163" max="163" width="13" style="18" customWidth="1"/>
    <col min="164" max="165" width="16.28515625" style="18" customWidth="1"/>
    <col min="166" max="166" width="12.42578125" style="18" customWidth="1"/>
    <col min="167" max="167" width="19.28515625" style="18" customWidth="1"/>
    <col min="168" max="168" width="16.28515625" style="18" customWidth="1"/>
    <col min="169" max="170" width="15.28515625" style="18" customWidth="1"/>
    <col min="171" max="171" width="12.85546875" style="18" customWidth="1"/>
    <col min="172" max="173" width="12" style="18" customWidth="1"/>
    <col min="174" max="174" width="12.7109375" style="18" customWidth="1"/>
    <col min="175" max="188" width="15.28515625" style="18" customWidth="1"/>
    <col min="189" max="189" width="12.28515625" style="18" customWidth="1"/>
    <col min="190" max="190" width="9.42578125" style="18" customWidth="1"/>
    <col min="191" max="193" width="15.28515625" style="18" customWidth="1"/>
    <col min="194" max="809" width="15.28515625" style="18" hidden="1" customWidth="1"/>
    <col min="810" max="810" width="16" style="18" customWidth="1"/>
    <col min="811" max="811" width="19.7109375" style="18" customWidth="1"/>
    <col min="812" max="812" width="19.5703125" style="18" customWidth="1"/>
    <col min="813" max="813" width="17.5703125" style="18" customWidth="1"/>
    <col min="814" max="16384" width="9.140625" style="18"/>
  </cols>
  <sheetData>
    <row r="1" spans="1:813" s="37" customFormat="1">
      <c r="A1" s="35"/>
      <c r="B1" s="37" t="s">
        <v>244</v>
      </c>
      <c r="AEG1" s="35"/>
    </row>
    <row r="2" spans="1:813" s="37" customFormat="1">
      <c r="AEG2" s="35"/>
    </row>
    <row r="3" spans="1:813" s="32" customFormat="1" ht="34.5" customHeight="1">
      <c r="A3" s="67" t="s">
        <v>12</v>
      </c>
      <c r="B3" s="76" t="s">
        <v>125</v>
      </c>
      <c r="C3" s="76" t="s">
        <v>18</v>
      </c>
      <c r="D3" s="76"/>
      <c r="E3" s="76"/>
      <c r="F3" s="76"/>
      <c r="G3" s="76" t="s">
        <v>129</v>
      </c>
      <c r="H3" s="76"/>
      <c r="I3" s="76"/>
      <c r="J3" s="77" t="s">
        <v>103</v>
      </c>
      <c r="K3" s="78" t="s">
        <v>104</v>
      </c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  <c r="FE3" s="78"/>
      <c r="FF3" s="78"/>
      <c r="FG3" s="78"/>
      <c r="FH3" s="78"/>
      <c r="FI3" s="78"/>
      <c r="FJ3" s="78"/>
      <c r="FK3" s="78"/>
      <c r="FL3" s="78"/>
      <c r="FM3" s="78"/>
      <c r="FN3" s="78"/>
      <c r="FO3" s="78"/>
      <c r="FP3" s="78"/>
      <c r="FQ3" s="78"/>
      <c r="FR3" s="78"/>
      <c r="FS3" s="78"/>
      <c r="FT3" s="78"/>
      <c r="FU3" s="78"/>
      <c r="FV3" s="78"/>
      <c r="FW3" s="78"/>
      <c r="FX3" s="78"/>
      <c r="FY3" s="78"/>
      <c r="FZ3" s="78"/>
      <c r="GA3" s="78"/>
      <c r="GB3" s="78"/>
      <c r="GC3" s="78"/>
      <c r="GD3" s="78"/>
      <c r="GE3" s="78"/>
      <c r="GF3" s="78"/>
      <c r="GG3" s="78"/>
      <c r="GH3" s="78"/>
      <c r="GI3" s="78"/>
      <c r="GJ3" s="78"/>
      <c r="GK3" s="78"/>
      <c r="GL3" s="78"/>
      <c r="GM3" s="78"/>
      <c r="GN3" s="78"/>
      <c r="GO3" s="78"/>
      <c r="GP3" s="78"/>
      <c r="GQ3" s="78"/>
      <c r="GR3" s="78"/>
      <c r="GS3" s="78"/>
      <c r="GT3" s="78"/>
      <c r="GU3" s="78"/>
      <c r="GV3" s="78"/>
      <c r="GW3" s="78"/>
      <c r="GX3" s="78"/>
      <c r="GY3" s="78"/>
      <c r="GZ3" s="78"/>
      <c r="HA3" s="78"/>
      <c r="HB3" s="78"/>
      <c r="HC3" s="78"/>
      <c r="HD3" s="78"/>
      <c r="HE3" s="78"/>
      <c r="HF3" s="78"/>
      <c r="HG3" s="78"/>
      <c r="HH3" s="78"/>
      <c r="HI3" s="78"/>
      <c r="HJ3" s="78"/>
      <c r="HK3" s="78"/>
      <c r="HL3" s="78"/>
      <c r="HM3" s="78"/>
      <c r="HN3" s="78"/>
      <c r="HO3" s="78"/>
      <c r="HP3" s="78"/>
      <c r="HQ3" s="78"/>
      <c r="HR3" s="78"/>
      <c r="HS3" s="78"/>
      <c r="HT3" s="78"/>
      <c r="HU3" s="78"/>
      <c r="HV3" s="78"/>
      <c r="HW3" s="78"/>
      <c r="HX3" s="78"/>
      <c r="HY3" s="78"/>
      <c r="HZ3" s="78"/>
      <c r="IA3" s="78"/>
      <c r="IB3" s="78"/>
      <c r="IC3" s="78"/>
      <c r="ID3" s="78"/>
      <c r="IE3" s="78"/>
      <c r="IF3" s="78"/>
      <c r="IG3" s="78"/>
      <c r="IH3" s="78"/>
      <c r="II3" s="78"/>
      <c r="IJ3" s="78"/>
      <c r="IK3" s="78"/>
      <c r="IL3" s="78"/>
      <c r="IM3" s="78"/>
      <c r="IN3" s="78"/>
      <c r="IO3" s="78"/>
      <c r="IP3" s="78"/>
      <c r="IQ3" s="78"/>
      <c r="IR3" s="78"/>
      <c r="IS3" s="78"/>
      <c r="IT3" s="78"/>
      <c r="IU3" s="78"/>
      <c r="IV3" s="78"/>
      <c r="IW3" s="78"/>
      <c r="IX3" s="78"/>
      <c r="IY3" s="78"/>
      <c r="IZ3" s="78"/>
      <c r="JA3" s="78"/>
      <c r="JB3" s="78"/>
      <c r="JC3" s="78"/>
      <c r="JD3" s="78"/>
      <c r="JE3" s="78"/>
      <c r="JF3" s="78"/>
      <c r="JG3" s="78"/>
      <c r="JH3" s="78"/>
      <c r="JI3" s="78"/>
      <c r="JJ3" s="78"/>
      <c r="JK3" s="78"/>
      <c r="JL3" s="78"/>
      <c r="JM3" s="78"/>
      <c r="JN3" s="78"/>
      <c r="JO3" s="78"/>
      <c r="JP3" s="78"/>
      <c r="JQ3" s="78"/>
      <c r="JR3" s="78"/>
      <c r="JS3" s="78"/>
      <c r="JT3" s="78"/>
      <c r="JU3" s="78"/>
      <c r="JV3" s="78"/>
      <c r="JW3" s="78"/>
      <c r="JX3" s="78"/>
      <c r="JY3" s="78"/>
      <c r="JZ3" s="78"/>
      <c r="KA3" s="78"/>
      <c r="KB3" s="78"/>
      <c r="KC3" s="78"/>
      <c r="KD3" s="78"/>
      <c r="KE3" s="78"/>
      <c r="KF3" s="78"/>
      <c r="KG3" s="78"/>
      <c r="KH3" s="78"/>
      <c r="KI3" s="78"/>
      <c r="KJ3" s="78"/>
      <c r="KK3" s="78"/>
      <c r="KL3" s="78"/>
      <c r="KM3" s="78"/>
      <c r="KN3" s="78"/>
      <c r="KO3" s="78"/>
      <c r="KP3" s="78"/>
      <c r="KQ3" s="78"/>
      <c r="KR3" s="78"/>
      <c r="KS3" s="78"/>
      <c r="KT3" s="78"/>
      <c r="KU3" s="78"/>
      <c r="KV3" s="78"/>
      <c r="KW3" s="78"/>
      <c r="KX3" s="78"/>
      <c r="KY3" s="78"/>
      <c r="KZ3" s="78"/>
      <c r="LA3" s="78"/>
      <c r="LB3" s="78"/>
      <c r="LC3" s="78"/>
      <c r="LD3" s="78"/>
      <c r="LE3" s="78"/>
      <c r="LF3" s="78"/>
      <c r="LG3" s="78"/>
      <c r="LH3" s="78"/>
      <c r="LI3" s="78"/>
      <c r="LJ3" s="78"/>
      <c r="LK3" s="78"/>
      <c r="LL3" s="78"/>
      <c r="LM3" s="78"/>
      <c r="LN3" s="78"/>
      <c r="LO3" s="78"/>
      <c r="LP3" s="78"/>
      <c r="LQ3" s="78"/>
      <c r="LR3" s="78"/>
      <c r="LS3" s="78"/>
      <c r="LT3" s="78"/>
      <c r="LU3" s="78"/>
      <c r="LV3" s="78"/>
      <c r="LW3" s="78"/>
      <c r="LX3" s="78"/>
      <c r="LY3" s="78"/>
      <c r="LZ3" s="78"/>
      <c r="MA3" s="78"/>
      <c r="MB3" s="78"/>
      <c r="MC3" s="78"/>
      <c r="MD3" s="78"/>
      <c r="ME3" s="78"/>
      <c r="MF3" s="78"/>
      <c r="MG3" s="78"/>
      <c r="MH3" s="78"/>
      <c r="MI3" s="78"/>
      <c r="MJ3" s="78"/>
      <c r="MK3" s="78"/>
      <c r="ML3" s="78"/>
      <c r="MM3" s="78"/>
      <c r="MN3" s="78"/>
      <c r="MO3" s="78"/>
      <c r="MP3" s="78"/>
      <c r="MQ3" s="78"/>
      <c r="MR3" s="78"/>
      <c r="MS3" s="78"/>
      <c r="MT3" s="78"/>
      <c r="MU3" s="78"/>
      <c r="MV3" s="78"/>
      <c r="MW3" s="78"/>
      <c r="MX3" s="78"/>
      <c r="MY3" s="78"/>
      <c r="MZ3" s="78"/>
      <c r="NA3" s="78"/>
      <c r="NB3" s="78"/>
      <c r="NC3" s="78"/>
      <c r="ND3" s="78"/>
      <c r="NE3" s="78"/>
      <c r="NF3" s="78"/>
      <c r="NG3" s="78"/>
      <c r="NH3" s="78"/>
      <c r="NI3" s="78"/>
      <c r="NJ3" s="78"/>
      <c r="NK3" s="78"/>
      <c r="NL3" s="78"/>
      <c r="NM3" s="78"/>
      <c r="NN3" s="78"/>
      <c r="NO3" s="78"/>
      <c r="NP3" s="78"/>
      <c r="NQ3" s="78"/>
      <c r="NR3" s="78"/>
      <c r="NS3" s="78"/>
      <c r="NT3" s="78"/>
      <c r="NU3" s="78"/>
      <c r="NV3" s="78"/>
      <c r="NW3" s="78"/>
      <c r="NX3" s="78"/>
      <c r="NY3" s="78"/>
      <c r="NZ3" s="78"/>
      <c r="OA3" s="78"/>
      <c r="OB3" s="78"/>
      <c r="OC3" s="78"/>
      <c r="OD3" s="78"/>
      <c r="OE3" s="78"/>
      <c r="OF3" s="78"/>
      <c r="OG3" s="78"/>
      <c r="OH3" s="78"/>
      <c r="OI3" s="78"/>
      <c r="OJ3" s="78"/>
      <c r="OK3" s="78"/>
      <c r="OL3" s="78"/>
      <c r="OM3" s="78"/>
      <c r="ON3" s="78"/>
      <c r="OO3" s="78"/>
      <c r="OP3" s="78"/>
      <c r="OQ3" s="78"/>
      <c r="OR3" s="78"/>
      <c r="OS3" s="78"/>
      <c r="OT3" s="78"/>
      <c r="OU3" s="78"/>
      <c r="OV3" s="78"/>
      <c r="OW3" s="78"/>
      <c r="OX3" s="78"/>
      <c r="OY3" s="78"/>
      <c r="OZ3" s="78"/>
      <c r="PA3" s="78"/>
      <c r="PB3" s="78"/>
      <c r="PC3" s="78"/>
      <c r="PD3" s="78"/>
      <c r="PE3" s="78"/>
      <c r="PF3" s="78"/>
      <c r="PG3" s="78"/>
      <c r="PH3" s="78"/>
      <c r="PI3" s="78"/>
      <c r="PJ3" s="78"/>
      <c r="PK3" s="78"/>
      <c r="PL3" s="78"/>
      <c r="PM3" s="78"/>
      <c r="PN3" s="78"/>
      <c r="PO3" s="78"/>
      <c r="PP3" s="78"/>
      <c r="PQ3" s="78"/>
      <c r="PR3" s="78"/>
      <c r="PS3" s="78"/>
      <c r="PT3" s="78"/>
      <c r="PU3" s="78"/>
      <c r="PV3" s="78"/>
      <c r="PW3" s="78"/>
      <c r="PX3" s="78"/>
      <c r="PY3" s="78"/>
      <c r="PZ3" s="78"/>
      <c r="QA3" s="78"/>
      <c r="QB3" s="78"/>
      <c r="QC3" s="78"/>
      <c r="QD3" s="78"/>
      <c r="QE3" s="78"/>
      <c r="QF3" s="78"/>
      <c r="QG3" s="78"/>
      <c r="QH3" s="78"/>
      <c r="QI3" s="78"/>
      <c r="QJ3" s="78"/>
      <c r="QK3" s="78"/>
      <c r="QL3" s="78"/>
      <c r="QM3" s="78"/>
      <c r="QN3" s="78"/>
      <c r="QO3" s="78"/>
      <c r="QP3" s="78"/>
      <c r="QQ3" s="78"/>
      <c r="QR3" s="78"/>
      <c r="QS3" s="78"/>
      <c r="QT3" s="78"/>
      <c r="QU3" s="78"/>
      <c r="QV3" s="78"/>
      <c r="QW3" s="78"/>
      <c r="QX3" s="78"/>
      <c r="QY3" s="78"/>
      <c r="QZ3" s="78"/>
      <c r="RA3" s="78"/>
      <c r="RB3" s="78"/>
      <c r="RC3" s="78"/>
      <c r="RD3" s="78"/>
      <c r="RE3" s="78"/>
      <c r="RF3" s="78"/>
      <c r="RG3" s="78"/>
      <c r="RH3" s="78"/>
      <c r="RI3" s="78"/>
      <c r="RJ3" s="78"/>
      <c r="RK3" s="78"/>
      <c r="RL3" s="78"/>
      <c r="RM3" s="78"/>
      <c r="RN3" s="78"/>
      <c r="RO3" s="78"/>
      <c r="RP3" s="78"/>
      <c r="RQ3" s="78"/>
      <c r="RR3" s="78"/>
      <c r="RS3" s="78"/>
      <c r="RT3" s="78"/>
      <c r="RU3" s="78"/>
      <c r="RV3" s="78"/>
      <c r="RW3" s="78"/>
      <c r="RX3" s="78"/>
      <c r="RY3" s="78"/>
      <c r="RZ3" s="78"/>
      <c r="SA3" s="78"/>
      <c r="SB3" s="78"/>
      <c r="SC3" s="78"/>
      <c r="SD3" s="78"/>
      <c r="SE3" s="78"/>
      <c r="SF3" s="78"/>
      <c r="SG3" s="78"/>
      <c r="SH3" s="78"/>
      <c r="SI3" s="78"/>
      <c r="SJ3" s="78"/>
      <c r="SK3" s="78"/>
      <c r="SL3" s="78"/>
      <c r="SM3" s="78"/>
      <c r="SN3" s="78"/>
      <c r="SO3" s="78"/>
      <c r="SP3" s="78"/>
      <c r="SQ3" s="78"/>
      <c r="SR3" s="78"/>
      <c r="SS3" s="78"/>
      <c r="ST3" s="78"/>
      <c r="SU3" s="78"/>
      <c r="SV3" s="78"/>
      <c r="SW3" s="78"/>
      <c r="SX3" s="78"/>
      <c r="SY3" s="78"/>
      <c r="SZ3" s="78"/>
      <c r="TA3" s="78"/>
      <c r="TB3" s="78"/>
      <c r="TC3" s="78"/>
      <c r="TD3" s="78"/>
      <c r="TE3" s="78"/>
      <c r="TF3" s="78"/>
      <c r="TG3" s="78"/>
      <c r="TH3" s="78"/>
      <c r="TI3" s="78"/>
      <c r="TJ3" s="78"/>
      <c r="TK3" s="78"/>
      <c r="TL3" s="78"/>
      <c r="TM3" s="78"/>
      <c r="TN3" s="78"/>
      <c r="TO3" s="78"/>
      <c r="TP3" s="78"/>
      <c r="TQ3" s="78"/>
      <c r="TR3" s="78"/>
      <c r="TS3" s="78"/>
      <c r="TT3" s="78"/>
      <c r="TU3" s="78"/>
      <c r="TV3" s="78"/>
      <c r="TW3" s="78"/>
      <c r="TX3" s="78"/>
      <c r="TY3" s="78"/>
      <c r="TZ3" s="78"/>
      <c r="UA3" s="78"/>
      <c r="UB3" s="78"/>
      <c r="UC3" s="78"/>
      <c r="UD3" s="78"/>
      <c r="UE3" s="78"/>
      <c r="UF3" s="78"/>
      <c r="UG3" s="78"/>
      <c r="UH3" s="78"/>
      <c r="UI3" s="78"/>
      <c r="UJ3" s="78"/>
      <c r="UK3" s="78"/>
      <c r="UL3" s="78"/>
      <c r="UM3" s="78"/>
      <c r="UN3" s="78"/>
      <c r="UO3" s="78"/>
      <c r="UP3" s="78"/>
      <c r="UQ3" s="78"/>
      <c r="UR3" s="78"/>
      <c r="US3" s="78"/>
      <c r="UT3" s="78"/>
      <c r="UU3" s="78"/>
      <c r="UV3" s="78"/>
      <c r="UW3" s="78"/>
      <c r="UX3" s="78"/>
      <c r="UY3" s="78"/>
      <c r="UZ3" s="78"/>
      <c r="VA3" s="78"/>
      <c r="VB3" s="78"/>
      <c r="VC3" s="78"/>
      <c r="VD3" s="78"/>
      <c r="VE3" s="78"/>
      <c r="VF3" s="78"/>
      <c r="VG3" s="78"/>
      <c r="VH3" s="78"/>
      <c r="VI3" s="78"/>
      <c r="VJ3" s="78"/>
      <c r="VK3" s="78"/>
      <c r="VL3" s="78"/>
      <c r="VM3" s="78"/>
      <c r="VN3" s="78"/>
      <c r="VO3" s="78"/>
      <c r="VP3" s="78"/>
      <c r="VQ3" s="78"/>
      <c r="VR3" s="78"/>
      <c r="VS3" s="78"/>
      <c r="VT3" s="78"/>
      <c r="VU3" s="78"/>
      <c r="VV3" s="78"/>
      <c r="VW3" s="78"/>
      <c r="VX3" s="78"/>
      <c r="VY3" s="78"/>
      <c r="VZ3" s="78"/>
      <c r="WA3" s="78"/>
      <c r="WB3" s="78"/>
      <c r="WC3" s="78"/>
      <c r="WD3" s="78"/>
      <c r="WE3" s="78"/>
      <c r="WF3" s="78"/>
      <c r="WG3" s="78"/>
      <c r="WH3" s="78"/>
      <c r="WI3" s="78"/>
      <c r="WJ3" s="78"/>
      <c r="WK3" s="78"/>
      <c r="WL3" s="78"/>
      <c r="WM3" s="78"/>
      <c r="WN3" s="78"/>
      <c r="WO3" s="78"/>
      <c r="WP3" s="78"/>
      <c r="WQ3" s="78"/>
      <c r="WR3" s="78"/>
      <c r="WS3" s="78"/>
      <c r="WT3" s="78"/>
      <c r="WU3" s="78"/>
      <c r="WV3" s="78"/>
      <c r="WW3" s="78"/>
      <c r="WX3" s="78"/>
      <c r="WY3" s="78"/>
      <c r="WZ3" s="78"/>
      <c r="XA3" s="78"/>
      <c r="XB3" s="78"/>
      <c r="XC3" s="78"/>
      <c r="XD3" s="78"/>
      <c r="XE3" s="78"/>
      <c r="XF3" s="78"/>
      <c r="XG3" s="78"/>
      <c r="XH3" s="78"/>
      <c r="XI3" s="78"/>
      <c r="XJ3" s="78"/>
      <c r="XK3" s="78"/>
      <c r="XL3" s="78"/>
      <c r="XM3" s="78"/>
      <c r="XN3" s="78"/>
      <c r="XO3" s="78"/>
      <c r="XP3" s="78"/>
      <c r="XQ3" s="78"/>
      <c r="XR3" s="78"/>
      <c r="XS3" s="78"/>
      <c r="XT3" s="78"/>
      <c r="XU3" s="78"/>
      <c r="XV3" s="78"/>
      <c r="XW3" s="78"/>
      <c r="XX3" s="78"/>
      <c r="XY3" s="78"/>
      <c r="XZ3" s="78"/>
      <c r="YA3" s="78"/>
      <c r="YB3" s="78"/>
      <c r="YC3" s="78"/>
      <c r="YD3" s="78"/>
      <c r="YE3" s="78"/>
      <c r="YF3" s="78"/>
      <c r="YG3" s="78"/>
      <c r="YH3" s="78"/>
      <c r="YI3" s="78"/>
      <c r="YJ3" s="78"/>
      <c r="YK3" s="78"/>
      <c r="YL3" s="78"/>
      <c r="YM3" s="78"/>
      <c r="YN3" s="78"/>
      <c r="YO3" s="78"/>
      <c r="YP3" s="78"/>
      <c r="YQ3" s="78"/>
      <c r="YR3" s="78"/>
      <c r="YS3" s="78"/>
      <c r="YT3" s="78"/>
      <c r="YU3" s="78"/>
      <c r="YV3" s="78"/>
      <c r="YW3" s="78"/>
      <c r="YX3" s="78"/>
      <c r="YY3" s="78"/>
      <c r="YZ3" s="78"/>
      <c r="ZA3" s="78"/>
      <c r="ZB3" s="78"/>
      <c r="ZC3" s="78"/>
      <c r="ZD3" s="78"/>
      <c r="ZE3" s="78"/>
      <c r="ZF3" s="78"/>
      <c r="ZG3" s="78"/>
      <c r="ZH3" s="78"/>
      <c r="ZI3" s="78"/>
      <c r="ZJ3" s="78"/>
      <c r="ZK3" s="78"/>
      <c r="ZL3" s="78"/>
      <c r="ZM3" s="78"/>
      <c r="ZN3" s="78"/>
      <c r="ZO3" s="78"/>
      <c r="ZP3" s="78"/>
      <c r="ZQ3" s="78"/>
      <c r="ZR3" s="78"/>
      <c r="ZS3" s="78"/>
      <c r="ZT3" s="78"/>
      <c r="ZU3" s="78"/>
      <c r="ZV3" s="78"/>
      <c r="ZW3" s="78"/>
      <c r="ZX3" s="78"/>
      <c r="ZY3" s="78"/>
      <c r="ZZ3" s="78"/>
      <c r="AAA3" s="78"/>
      <c r="AAB3" s="78"/>
      <c r="AAC3" s="78"/>
      <c r="AAD3" s="78"/>
      <c r="AAE3" s="78"/>
      <c r="AAF3" s="78"/>
      <c r="AAG3" s="78"/>
      <c r="AAH3" s="78"/>
      <c r="AAI3" s="78"/>
      <c r="AAJ3" s="78"/>
      <c r="AAK3" s="78"/>
      <c r="AAL3" s="78"/>
      <c r="AAM3" s="78"/>
      <c r="AAN3" s="78"/>
      <c r="AAO3" s="78"/>
      <c r="AAP3" s="78"/>
      <c r="AAQ3" s="78"/>
      <c r="AAR3" s="78"/>
      <c r="AAS3" s="78"/>
      <c r="AAT3" s="78"/>
      <c r="AAU3" s="78"/>
      <c r="AAV3" s="78"/>
      <c r="AAW3" s="78"/>
      <c r="AAX3" s="78"/>
      <c r="AAY3" s="78"/>
      <c r="AAZ3" s="78"/>
      <c r="ABA3" s="78"/>
      <c r="ABB3" s="78"/>
      <c r="ABC3" s="78"/>
      <c r="ABD3" s="78"/>
      <c r="ABE3" s="78"/>
      <c r="ABF3" s="78"/>
      <c r="ABG3" s="78"/>
      <c r="ABH3" s="78"/>
      <c r="ABI3" s="78"/>
      <c r="ABJ3" s="78"/>
      <c r="ABK3" s="78"/>
      <c r="ABL3" s="78"/>
      <c r="ABM3" s="78"/>
      <c r="ABN3" s="78"/>
      <c r="ABO3" s="78"/>
      <c r="ABP3" s="78"/>
      <c r="ABQ3" s="78"/>
      <c r="ABR3" s="78"/>
      <c r="ABS3" s="78"/>
      <c r="ABT3" s="78"/>
      <c r="ABU3" s="78"/>
      <c r="ABV3" s="78"/>
      <c r="ABW3" s="78"/>
      <c r="ABX3" s="78"/>
      <c r="ABY3" s="78"/>
      <c r="ABZ3" s="78"/>
      <c r="ACA3" s="78"/>
      <c r="ACB3" s="78"/>
      <c r="ACC3" s="78"/>
      <c r="ACD3" s="78"/>
      <c r="ACE3" s="78"/>
      <c r="ACF3" s="78"/>
      <c r="ACG3" s="78"/>
      <c r="ACH3" s="78"/>
      <c r="ACI3" s="78"/>
      <c r="ACJ3" s="78"/>
      <c r="ACK3" s="78"/>
      <c r="ACL3" s="78"/>
      <c r="ACM3" s="78"/>
      <c r="ACN3" s="78"/>
      <c r="ACO3" s="78"/>
      <c r="ACP3" s="78"/>
      <c r="ACQ3" s="78"/>
      <c r="ACR3" s="78"/>
      <c r="ACS3" s="78"/>
      <c r="ACT3" s="78"/>
      <c r="ACU3" s="78"/>
      <c r="ACV3" s="78"/>
      <c r="ACW3" s="78"/>
      <c r="ACX3" s="78"/>
      <c r="ACY3" s="78"/>
      <c r="ACZ3" s="78"/>
      <c r="ADA3" s="78"/>
      <c r="ADB3" s="78"/>
      <c r="ADC3" s="78"/>
      <c r="ADD3" s="78"/>
      <c r="ADE3" s="78"/>
      <c r="ADF3" s="78"/>
      <c r="ADG3" s="78"/>
      <c r="ADH3" s="78"/>
      <c r="ADI3" s="78"/>
      <c r="ADJ3" s="78"/>
      <c r="ADK3" s="78"/>
      <c r="ADL3" s="78"/>
      <c r="ADM3" s="78"/>
      <c r="ADN3" s="78"/>
      <c r="ADO3" s="78"/>
      <c r="ADP3" s="78"/>
      <c r="ADQ3" s="78"/>
      <c r="ADR3" s="78"/>
      <c r="ADS3" s="78"/>
      <c r="ADT3" s="78"/>
      <c r="ADU3" s="78"/>
      <c r="ADV3" s="78"/>
      <c r="ADW3" s="78"/>
      <c r="ADX3" s="78"/>
      <c r="ADY3" s="78"/>
      <c r="ADZ3" s="78"/>
      <c r="AEA3" s="78"/>
      <c r="AEB3" s="78"/>
      <c r="AEC3" s="78"/>
      <c r="AED3" s="78"/>
      <c r="AEE3" s="79" t="s">
        <v>20</v>
      </c>
      <c r="AEF3" s="80" t="s">
        <v>21</v>
      </c>
      <c r="AEG3" s="33"/>
    </row>
    <row r="4" spans="1:813" s="38" customFormat="1" ht="29.25" customHeight="1">
      <c r="A4" s="67"/>
      <c r="B4" s="76"/>
      <c r="C4" s="81" t="s">
        <v>22</v>
      </c>
      <c r="D4" s="81"/>
      <c r="E4" s="81" t="s">
        <v>23</v>
      </c>
      <c r="F4" s="81"/>
      <c r="G4" s="82" t="s">
        <v>24</v>
      </c>
      <c r="H4" s="82" t="s">
        <v>25</v>
      </c>
      <c r="I4" s="82" t="s">
        <v>19</v>
      </c>
      <c r="J4" s="67" t="s">
        <v>128</v>
      </c>
      <c r="K4" s="83" t="s">
        <v>26</v>
      </c>
      <c r="L4" s="83"/>
      <c r="M4" s="83"/>
      <c r="N4" s="83"/>
      <c r="O4" s="83"/>
      <c r="P4" s="83"/>
      <c r="Q4" s="83"/>
      <c r="R4" s="83" t="s">
        <v>27</v>
      </c>
      <c r="S4" s="83"/>
      <c r="T4" s="83"/>
      <c r="U4" s="83"/>
      <c r="V4" s="83"/>
      <c r="W4" s="83"/>
      <c r="X4" s="83"/>
      <c r="Y4" s="83"/>
      <c r="Z4" s="83" t="s">
        <v>28</v>
      </c>
      <c r="AA4" s="83"/>
      <c r="AB4" s="83"/>
      <c r="AC4" s="83"/>
      <c r="AD4" s="83"/>
      <c r="AE4" s="83"/>
      <c r="AF4" s="83"/>
      <c r="AG4" s="83"/>
      <c r="AH4" s="83" t="s">
        <v>29</v>
      </c>
      <c r="AI4" s="83"/>
      <c r="AJ4" s="83"/>
      <c r="AK4" s="83"/>
      <c r="AL4" s="83"/>
      <c r="AM4" s="83"/>
      <c r="AN4" s="83"/>
      <c r="AO4" s="83"/>
      <c r="AP4" s="83" t="s">
        <v>30</v>
      </c>
      <c r="AQ4" s="83"/>
      <c r="AR4" s="83"/>
      <c r="AS4" s="83"/>
      <c r="AT4" s="83"/>
      <c r="AU4" s="83"/>
      <c r="AV4" s="83"/>
      <c r="AW4" s="83"/>
      <c r="AX4" s="83" t="s">
        <v>31</v>
      </c>
      <c r="AY4" s="83"/>
      <c r="AZ4" s="83"/>
      <c r="BA4" s="83"/>
      <c r="BB4" s="83"/>
      <c r="BC4" s="83"/>
      <c r="BD4" s="83"/>
      <c r="BE4" s="83"/>
      <c r="BF4" s="83" t="s">
        <v>32</v>
      </c>
      <c r="BG4" s="83"/>
      <c r="BH4" s="83"/>
      <c r="BI4" s="83"/>
      <c r="BJ4" s="83"/>
      <c r="BK4" s="83"/>
      <c r="BL4" s="83"/>
      <c r="BM4" s="83"/>
      <c r="BN4" s="83" t="s">
        <v>33</v>
      </c>
      <c r="BO4" s="83"/>
      <c r="BP4" s="83"/>
      <c r="BQ4" s="83"/>
      <c r="BR4" s="83"/>
      <c r="BS4" s="83"/>
      <c r="BT4" s="83"/>
      <c r="BU4" s="83"/>
      <c r="BV4" s="83" t="s">
        <v>34</v>
      </c>
      <c r="BW4" s="83"/>
      <c r="BX4" s="83"/>
      <c r="BY4" s="83"/>
      <c r="BZ4" s="83"/>
      <c r="CA4" s="83"/>
      <c r="CB4" s="83"/>
      <c r="CC4" s="83"/>
      <c r="CD4" s="83" t="s">
        <v>35</v>
      </c>
      <c r="CE4" s="83"/>
      <c r="CF4" s="83"/>
      <c r="CG4" s="83"/>
      <c r="CH4" s="83"/>
      <c r="CI4" s="83"/>
      <c r="CJ4" s="83"/>
      <c r="CK4" s="83"/>
      <c r="CL4" s="83" t="s">
        <v>36</v>
      </c>
      <c r="CM4" s="83"/>
      <c r="CN4" s="83"/>
      <c r="CO4" s="83"/>
      <c r="CP4" s="83"/>
      <c r="CQ4" s="83"/>
      <c r="CR4" s="83"/>
      <c r="CS4" s="83"/>
      <c r="CT4" s="83" t="s">
        <v>37</v>
      </c>
      <c r="CU4" s="83"/>
      <c r="CV4" s="83"/>
      <c r="CW4" s="83"/>
      <c r="CX4" s="83"/>
      <c r="CY4" s="83"/>
      <c r="CZ4" s="83"/>
      <c r="DA4" s="83"/>
      <c r="DB4" s="83" t="s">
        <v>38</v>
      </c>
      <c r="DC4" s="83"/>
      <c r="DD4" s="83"/>
      <c r="DE4" s="83"/>
      <c r="DF4" s="83"/>
      <c r="DG4" s="83"/>
      <c r="DH4" s="83"/>
      <c r="DI4" s="83"/>
      <c r="DJ4" s="83" t="s">
        <v>39</v>
      </c>
      <c r="DK4" s="83"/>
      <c r="DL4" s="83"/>
      <c r="DM4" s="83"/>
      <c r="DN4" s="83"/>
      <c r="DO4" s="83"/>
      <c r="DP4" s="83"/>
      <c r="DQ4" s="83"/>
      <c r="DR4" s="83" t="s">
        <v>40</v>
      </c>
      <c r="DS4" s="83"/>
      <c r="DT4" s="83"/>
      <c r="DU4" s="83"/>
      <c r="DV4" s="83"/>
      <c r="DW4" s="83"/>
      <c r="DX4" s="83"/>
      <c r="DY4" s="83"/>
      <c r="DZ4" s="83" t="s">
        <v>41</v>
      </c>
      <c r="EA4" s="83"/>
      <c r="EB4" s="83"/>
      <c r="EC4" s="83"/>
      <c r="ED4" s="83"/>
      <c r="EE4" s="83"/>
      <c r="EF4" s="83"/>
      <c r="EG4" s="83"/>
      <c r="EH4" s="83" t="s">
        <v>42</v>
      </c>
      <c r="EI4" s="83"/>
      <c r="EJ4" s="83"/>
      <c r="EK4" s="83"/>
      <c r="EL4" s="83"/>
      <c r="EM4" s="83"/>
      <c r="EN4" s="83"/>
      <c r="EO4" s="83"/>
      <c r="EP4" s="83" t="s">
        <v>43</v>
      </c>
      <c r="EQ4" s="83"/>
      <c r="ER4" s="83"/>
      <c r="ES4" s="83"/>
      <c r="ET4" s="83"/>
      <c r="EU4" s="83"/>
      <c r="EV4" s="83"/>
      <c r="EW4" s="83"/>
      <c r="EX4" s="83" t="s">
        <v>44</v>
      </c>
      <c r="EY4" s="83"/>
      <c r="EZ4" s="83"/>
      <c r="FA4" s="83"/>
      <c r="FB4" s="83"/>
      <c r="FC4" s="83"/>
      <c r="FD4" s="83"/>
      <c r="FE4" s="83"/>
      <c r="FF4" s="83" t="s">
        <v>45</v>
      </c>
      <c r="FG4" s="83"/>
      <c r="FH4" s="83"/>
      <c r="FI4" s="83"/>
      <c r="FJ4" s="83"/>
      <c r="FK4" s="83"/>
      <c r="FL4" s="83"/>
      <c r="FM4" s="83"/>
      <c r="FN4" s="83" t="s">
        <v>152</v>
      </c>
      <c r="FO4" s="83"/>
      <c r="FP4" s="83"/>
      <c r="FQ4" s="83"/>
      <c r="FR4" s="83"/>
      <c r="FS4" s="83"/>
      <c r="FT4" s="83"/>
      <c r="FU4" s="83"/>
      <c r="FV4" s="83" t="s">
        <v>153</v>
      </c>
      <c r="FW4" s="83"/>
      <c r="FX4" s="83"/>
      <c r="FY4" s="83"/>
      <c r="FZ4" s="83"/>
      <c r="GA4" s="83"/>
      <c r="GB4" s="83"/>
      <c r="GC4" s="83"/>
      <c r="GD4" s="83" t="s">
        <v>154</v>
      </c>
      <c r="GE4" s="83"/>
      <c r="GF4" s="83"/>
      <c r="GG4" s="83"/>
      <c r="GH4" s="83"/>
      <c r="GI4" s="83"/>
      <c r="GJ4" s="83"/>
      <c r="GK4" s="83"/>
      <c r="GL4" s="83" t="s">
        <v>155</v>
      </c>
      <c r="GM4" s="83"/>
      <c r="GN4" s="83"/>
      <c r="GO4" s="83"/>
      <c r="GP4" s="83"/>
      <c r="GQ4" s="83"/>
      <c r="GR4" s="83"/>
      <c r="GS4" s="83"/>
      <c r="GT4" s="83" t="s">
        <v>156</v>
      </c>
      <c r="GU4" s="83"/>
      <c r="GV4" s="83"/>
      <c r="GW4" s="83"/>
      <c r="GX4" s="83"/>
      <c r="GY4" s="83"/>
      <c r="GZ4" s="83"/>
      <c r="HA4" s="83"/>
      <c r="HB4" s="83" t="s">
        <v>157</v>
      </c>
      <c r="HC4" s="83"/>
      <c r="HD4" s="83"/>
      <c r="HE4" s="83"/>
      <c r="HF4" s="83"/>
      <c r="HG4" s="83"/>
      <c r="HH4" s="83"/>
      <c r="HI4" s="83"/>
      <c r="HJ4" s="83" t="s">
        <v>158</v>
      </c>
      <c r="HK4" s="83"/>
      <c r="HL4" s="83"/>
      <c r="HM4" s="83"/>
      <c r="HN4" s="83"/>
      <c r="HO4" s="83"/>
      <c r="HP4" s="83"/>
      <c r="HQ4" s="83"/>
      <c r="HR4" s="83" t="s">
        <v>159</v>
      </c>
      <c r="HS4" s="83"/>
      <c r="HT4" s="83"/>
      <c r="HU4" s="83"/>
      <c r="HV4" s="83"/>
      <c r="HW4" s="83"/>
      <c r="HX4" s="83"/>
      <c r="HY4" s="83"/>
      <c r="HZ4" s="83" t="s">
        <v>160</v>
      </c>
      <c r="IA4" s="83"/>
      <c r="IB4" s="83"/>
      <c r="IC4" s="83"/>
      <c r="ID4" s="83"/>
      <c r="IE4" s="83"/>
      <c r="IF4" s="83"/>
      <c r="IG4" s="83"/>
      <c r="IH4" s="83" t="s">
        <v>161</v>
      </c>
      <c r="II4" s="83"/>
      <c r="IJ4" s="83"/>
      <c r="IK4" s="83"/>
      <c r="IL4" s="83"/>
      <c r="IM4" s="83"/>
      <c r="IN4" s="83"/>
      <c r="IO4" s="83"/>
      <c r="IP4" s="83" t="s">
        <v>162</v>
      </c>
      <c r="IQ4" s="83"/>
      <c r="IR4" s="83"/>
      <c r="IS4" s="83"/>
      <c r="IT4" s="83"/>
      <c r="IU4" s="83"/>
      <c r="IV4" s="83"/>
      <c r="IW4" s="83"/>
      <c r="IX4" s="83" t="s">
        <v>163</v>
      </c>
      <c r="IY4" s="83"/>
      <c r="IZ4" s="83"/>
      <c r="JA4" s="83"/>
      <c r="JB4" s="83"/>
      <c r="JC4" s="83"/>
      <c r="JD4" s="83"/>
      <c r="JE4" s="83"/>
      <c r="JF4" s="83" t="s">
        <v>164</v>
      </c>
      <c r="JG4" s="83"/>
      <c r="JH4" s="83"/>
      <c r="JI4" s="83"/>
      <c r="JJ4" s="83"/>
      <c r="JK4" s="83"/>
      <c r="JL4" s="83"/>
      <c r="JM4" s="83"/>
      <c r="JN4" s="83" t="s">
        <v>165</v>
      </c>
      <c r="JO4" s="83"/>
      <c r="JP4" s="83"/>
      <c r="JQ4" s="83"/>
      <c r="JR4" s="83"/>
      <c r="JS4" s="83"/>
      <c r="JT4" s="83"/>
      <c r="JU4" s="83"/>
      <c r="JV4" s="83" t="s">
        <v>166</v>
      </c>
      <c r="JW4" s="83"/>
      <c r="JX4" s="83"/>
      <c r="JY4" s="83"/>
      <c r="JZ4" s="83"/>
      <c r="KA4" s="83"/>
      <c r="KB4" s="83"/>
      <c r="KC4" s="83"/>
      <c r="KD4" s="83" t="s">
        <v>167</v>
      </c>
      <c r="KE4" s="83"/>
      <c r="KF4" s="83"/>
      <c r="KG4" s="83"/>
      <c r="KH4" s="83"/>
      <c r="KI4" s="83"/>
      <c r="KJ4" s="83"/>
      <c r="KK4" s="83"/>
      <c r="KL4" s="83" t="s">
        <v>168</v>
      </c>
      <c r="KM4" s="83"/>
      <c r="KN4" s="83"/>
      <c r="KO4" s="83"/>
      <c r="KP4" s="83"/>
      <c r="KQ4" s="83"/>
      <c r="KR4" s="83"/>
      <c r="KS4" s="83"/>
      <c r="KT4" s="83" t="s">
        <v>169</v>
      </c>
      <c r="KU4" s="83"/>
      <c r="KV4" s="83"/>
      <c r="KW4" s="83"/>
      <c r="KX4" s="83"/>
      <c r="KY4" s="83"/>
      <c r="KZ4" s="83"/>
      <c r="LA4" s="83"/>
      <c r="LB4" s="83" t="s">
        <v>170</v>
      </c>
      <c r="LC4" s="83"/>
      <c r="LD4" s="83"/>
      <c r="LE4" s="83"/>
      <c r="LF4" s="83"/>
      <c r="LG4" s="83"/>
      <c r="LH4" s="83"/>
      <c r="LI4" s="83"/>
      <c r="LJ4" s="83" t="s">
        <v>171</v>
      </c>
      <c r="LK4" s="83"/>
      <c r="LL4" s="83"/>
      <c r="LM4" s="83"/>
      <c r="LN4" s="83"/>
      <c r="LO4" s="83"/>
      <c r="LP4" s="83"/>
      <c r="LQ4" s="83"/>
      <c r="LR4" s="83" t="s">
        <v>172</v>
      </c>
      <c r="LS4" s="83"/>
      <c r="LT4" s="83"/>
      <c r="LU4" s="83"/>
      <c r="LV4" s="83"/>
      <c r="LW4" s="83"/>
      <c r="LX4" s="83"/>
      <c r="LY4" s="83"/>
      <c r="LZ4" s="83" t="s">
        <v>173</v>
      </c>
      <c r="MA4" s="83"/>
      <c r="MB4" s="83"/>
      <c r="MC4" s="83"/>
      <c r="MD4" s="83"/>
      <c r="ME4" s="83"/>
      <c r="MF4" s="83"/>
      <c r="MG4" s="83"/>
      <c r="MH4" s="83" t="s">
        <v>174</v>
      </c>
      <c r="MI4" s="83"/>
      <c r="MJ4" s="83"/>
      <c r="MK4" s="83"/>
      <c r="ML4" s="83"/>
      <c r="MM4" s="83"/>
      <c r="MN4" s="83"/>
      <c r="MO4" s="83"/>
      <c r="MP4" s="83" t="s">
        <v>175</v>
      </c>
      <c r="MQ4" s="83"/>
      <c r="MR4" s="83"/>
      <c r="MS4" s="83"/>
      <c r="MT4" s="83"/>
      <c r="MU4" s="83"/>
      <c r="MV4" s="83"/>
      <c r="MW4" s="83"/>
      <c r="MX4" s="83" t="s">
        <v>176</v>
      </c>
      <c r="MY4" s="83"/>
      <c r="MZ4" s="83"/>
      <c r="NA4" s="83"/>
      <c r="NB4" s="83"/>
      <c r="NC4" s="83"/>
      <c r="ND4" s="83"/>
      <c r="NE4" s="83"/>
      <c r="NF4" s="83" t="s">
        <v>177</v>
      </c>
      <c r="NG4" s="83"/>
      <c r="NH4" s="83"/>
      <c r="NI4" s="83"/>
      <c r="NJ4" s="83"/>
      <c r="NK4" s="83"/>
      <c r="NL4" s="83"/>
      <c r="NM4" s="83"/>
      <c r="NN4" s="83" t="s">
        <v>178</v>
      </c>
      <c r="NO4" s="83"/>
      <c r="NP4" s="83"/>
      <c r="NQ4" s="83"/>
      <c r="NR4" s="83"/>
      <c r="NS4" s="83"/>
      <c r="NT4" s="83"/>
      <c r="NU4" s="83"/>
      <c r="NV4" s="83" t="s">
        <v>179</v>
      </c>
      <c r="NW4" s="83"/>
      <c r="NX4" s="83"/>
      <c r="NY4" s="83"/>
      <c r="NZ4" s="83"/>
      <c r="OA4" s="83"/>
      <c r="OB4" s="83"/>
      <c r="OC4" s="83"/>
      <c r="OD4" s="83" t="s">
        <v>180</v>
      </c>
      <c r="OE4" s="83"/>
      <c r="OF4" s="83"/>
      <c r="OG4" s="83"/>
      <c r="OH4" s="83"/>
      <c r="OI4" s="83"/>
      <c r="OJ4" s="83"/>
      <c r="OK4" s="83"/>
      <c r="OL4" s="83" t="s">
        <v>181</v>
      </c>
      <c r="OM4" s="83"/>
      <c r="ON4" s="83"/>
      <c r="OO4" s="83"/>
      <c r="OP4" s="83"/>
      <c r="OQ4" s="83"/>
      <c r="OR4" s="83"/>
      <c r="OS4" s="83"/>
      <c r="OT4" s="83" t="s">
        <v>182</v>
      </c>
      <c r="OU4" s="83"/>
      <c r="OV4" s="83"/>
      <c r="OW4" s="83"/>
      <c r="OX4" s="83"/>
      <c r="OY4" s="83"/>
      <c r="OZ4" s="83"/>
      <c r="PA4" s="83"/>
      <c r="PB4" s="83" t="s">
        <v>183</v>
      </c>
      <c r="PC4" s="83"/>
      <c r="PD4" s="83"/>
      <c r="PE4" s="83"/>
      <c r="PF4" s="83"/>
      <c r="PG4" s="83"/>
      <c r="PH4" s="83"/>
      <c r="PI4" s="83"/>
      <c r="PJ4" s="83" t="s">
        <v>184</v>
      </c>
      <c r="PK4" s="83"/>
      <c r="PL4" s="83"/>
      <c r="PM4" s="83"/>
      <c r="PN4" s="83"/>
      <c r="PO4" s="83"/>
      <c r="PP4" s="83"/>
      <c r="PQ4" s="83"/>
      <c r="PR4" s="83" t="s">
        <v>185</v>
      </c>
      <c r="PS4" s="83"/>
      <c r="PT4" s="83"/>
      <c r="PU4" s="83"/>
      <c r="PV4" s="83"/>
      <c r="PW4" s="83"/>
      <c r="PX4" s="83"/>
      <c r="PY4" s="83"/>
      <c r="PZ4" s="83" t="s">
        <v>186</v>
      </c>
      <c r="QA4" s="83"/>
      <c r="QB4" s="83"/>
      <c r="QC4" s="83"/>
      <c r="QD4" s="83"/>
      <c r="QE4" s="83"/>
      <c r="QF4" s="83"/>
      <c r="QG4" s="83"/>
      <c r="QH4" s="83" t="s">
        <v>187</v>
      </c>
      <c r="QI4" s="83"/>
      <c r="QJ4" s="83"/>
      <c r="QK4" s="83"/>
      <c r="QL4" s="83"/>
      <c r="QM4" s="83"/>
      <c r="QN4" s="83"/>
      <c r="QO4" s="83"/>
      <c r="QP4" s="83" t="s">
        <v>188</v>
      </c>
      <c r="QQ4" s="83"/>
      <c r="QR4" s="83"/>
      <c r="QS4" s="83"/>
      <c r="QT4" s="83"/>
      <c r="QU4" s="83"/>
      <c r="QV4" s="83"/>
      <c r="QW4" s="83"/>
      <c r="QX4" s="83" t="s">
        <v>189</v>
      </c>
      <c r="QY4" s="83"/>
      <c r="QZ4" s="83"/>
      <c r="RA4" s="83"/>
      <c r="RB4" s="83"/>
      <c r="RC4" s="83"/>
      <c r="RD4" s="83"/>
      <c r="RE4" s="83"/>
      <c r="RF4" s="83" t="s">
        <v>190</v>
      </c>
      <c r="RG4" s="83"/>
      <c r="RH4" s="83"/>
      <c r="RI4" s="83"/>
      <c r="RJ4" s="83"/>
      <c r="RK4" s="83"/>
      <c r="RL4" s="83"/>
      <c r="RM4" s="83"/>
      <c r="RN4" s="83" t="s">
        <v>191</v>
      </c>
      <c r="RO4" s="83"/>
      <c r="RP4" s="83"/>
      <c r="RQ4" s="83"/>
      <c r="RR4" s="83"/>
      <c r="RS4" s="83"/>
      <c r="RT4" s="83"/>
      <c r="RU4" s="83"/>
      <c r="RV4" s="83" t="s">
        <v>192</v>
      </c>
      <c r="RW4" s="83"/>
      <c r="RX4" s="83"/>
      <c r="RY4" s="83"/>
      <c r="RZ4" s="83"/>
      <c r="SA4" s="83"/>
      <c r="SB4" s="83"/>
      <c r="SC4" s="83"/>
      <c r="SD4" s="83" t="s">
        <v>193</v>
      </c>
      <c r="SE4" s="83"/>
      <c r="SF4" s="83"/>
      <c r="SG4" s="83"/>
      <c r="SH4" s="83"/>
      <c r="SI4" s="83"/>
      <c r="SJ4" s="83"/>
      <c r="SK4" s="83"/>
      <c r="SL4" s="83" t="s">
        <v>194</v>
      </c>
      <c r="SM4" s="83"/>
      <c r="SN4" s="83"/>
      <c r="SO4" s="83"/>
      <c r="SP4" s="83"/>
      <c r="SQ4" s="83"/>
      <c r="SR4" s="83"/>
      <c r="SS4" s="83"/>
      <c r="ST4" s="83" t="s">
        <v>195</v>
      </c>
      <c r="SU4" s="83"/>
      <c r="SV4" s="83"/>
      <c r="SW4" s="83"/>
      <c r="SX4" s="83"/>
      <c r="SY4" s="83"/>
      <c r="SZ4" s="83"/>
      <c r="TA4" s="83"/>
      <c r="TB4" s="83" t="s">
        <v>196</v>
      </c>
      <c r="TC4" s="83"/>
      <c r="TD4" s="83"/>
      <c r="TE4" s="83"/>
      <c r="TF4" s="83"/>
      <c r="TG4" s="83"/>
      <c r="TH4" s="83"/>
      <c r="TI4" s="83"/>
      <c r="TJ4" s="83" t="s">
        <v>197</v>
      </c>
      <c r="TK4" s="83"/>
      <c r="TL4" s="83"/>
      <c r="TM4" s="83"/>
      <c r="TN4" s="83"/>
      <c r="TO4" s="83"/>
      <c r="TP4" s="83"/>
      <c r="TQ4" s="83"/>
      <c r="TR4" s="83" t="s">
        <v>198</v>
      </c>
      <c r="TS4" s="83"/>
      <c r="TT4" s="83"/>
      <c r="TU4" s="83"/>
      <c r="TV4" s="83"/>
      <c r="TW4" s="83"/>
      <c r="TX4" s="83"/>
      <c r="TY4" s="83"/>
      <c r="TZ4" s="83" t="s">
        <v>199</v>
      </c>
      <c r="UA4" s="83"/>
      <c r="UB4" s="83"/>
      <c r="UC4" s="83"/>
      <c r="UD4" s="83"/>
      <c r="UE4" s="83"/>
      <c r="UF4" s="83"/>
      <c r="UG4" s="83"/>
      <c r="UH4" s="83" t="s">
        <v>200</v>
      </c>
      <c r="UI4" s="83"/>
      <c r="UJ4" s="83"/>
      <c r="UK4" s="83"/>
      <c r="UL4" s="83"/>
      <c r="UM4" s="83"/>
      <c r="UN4" s="83"/>
      <c r="UO4" s="83"/>
      <c r="UP4" s="83" t="s">
        <v>201</v>
      </c>
      <c r="UQ4" s="83"/>
      <c r="UR4" s="83"/>
      <c r="US4" s="83"/>
      <c r="UT4" s="83"/>
      <c r="UU4" s="83"/>
      <c r="UV4" s="83"/>
      <c r="UW4" s="83"/>
      <c r="UX4" s="83" t="s">
        <v>202</v>
      </c>
      <c r="UY4" s="83"/>
      <c r="UZ4" s="83"/>
      <c r="VA4" s="83"/>
      <c r="VB4" s="83"/>
      <c r="VC4" s="83"/>
      <c r="VD4" s="83"/>
      <c r="VE4" s="83"/>
      <c r="VF4" s="83" t="s">
        <v>203</v>
      </c>
      <c r="VG4" s="83"/>
      <c r="VH4" s="83"/>
      <c r="VI4" s="83"/>
      <c r="VJ4" s="83"/>
      <c r="VK4" s="83"/>
      <c r="VL4" s="83"/>
      <c r="VM4" s="83"/>
      <c r="VN4" s="83" t="s">
        <v>204</v>
      </c>
      <c r="VO4" s="83"/>
      <c r="VP4" s="83"/>
      <c r="VQ4" s="83"/>
      <c r="VR4" s="83"/>
      <c r="VS4" s="83"/>
      <c r="VT4" s="83"/>
      <c r="VU4" s="83"/>
      <c r="VV4" s="83" t="s">
        <v>205</v>
      </c>
      <c r="VW4" s="83"/>
      <c r="VX4" s="83"/>
      <c r="VY4" s="83"/>
      <c r="VZ4" s="83"/>
      <c r="WA4" s="83"/>
      <c r="WB4" s="83"/>
      <c r="WC4" s="83"/>
      <c r="WD4" s="83" t="s">
        <v>206</v>
      </c>
      <c r="WE4" s="83"/>
      <c r="WF4" s="83"/>
      <c r="WG4" s="83"/>
      <c r="WH4" s="83"/>
      <c r="WI4" s="83"/>
      <c r="WJ4" s="83"/>
      <c r="WK4" s="83"/>
      <c r="WL4" s="83" t="s">
        <v>207</v>
      </c>
      <c r="WM4" s="83"/>
      <c r="WN4" s="83"/>
      <c r="WO4" s="83"/>
      <c r="WP4" s="83"/>
      <c r="WQ4" s="83"/>
      <c r="WR4" s="83"/>
      <c r="WS4" s="83"/>
      <c r="WT4" s="83" t="s">
        <v>208</v>
      </c>
      <c r="WU4" s="83"/>
      <c r="WV4" s="83"/>
      <c r="WW4" s="83"/>
      <c r="WX4" s="83"/>
      <c r="WY4" s="83"/>
      <c r="WZ4" s="83"/>
      <c r="XA4" s="83"/>
      <c r="XB4" s="83" t="s">
        <v>209</v>
      </c>
      <c r="XC4" s="83"/>
      <c r="XD4" s="83"/>
      <c r="XE4" s="83"/>
      <c r="XF4" s="83"/>
      <c r="XG4" s="83"/>
      <c r="XH4" s="83"/>
      <c r="XI4" s="83"/>
      <c r="XJ4" s="83" t="s">
        <v>210</v>
      </c>
      <c r="XK4" s="83"/>
      <c r="XL4" s="83"/>
      <c r="XM4" s="83"/>
      <c r="XN4" s="83"/>
      <c r="XO4" s="83"/>
      <c r="XP4" s="83"/>
      <c r="XQ4" s="83"/>
      <c r="XR4" s="83" t="s">
        <v>211</v>
      </c>
      <c r="XS4" s="83"/>
      <c r="XT4" s="83"/>
      <c r="XU4" s="83"/>
      <c r="XV4" s="83"/>
      <c r="XW4" s="83"/>
      <c r="XX4" s="83"/>
      <c r="XY4" s="83"/>
      <c r="XZ4" s="83" t="s">
        <v>212</v>
      </c>
      <c r="YA4" s="83"/>
      <c r="YB4" s="83"/>
      <c r="YC4" s="83"/>
      <c r="YD4" s="83"/>
      <c r="YE4" s="83"/>
      <c r="YF4" s="83"/>
      <c r="YG4" s="83"/>
      <c r="YH4" s="83" t="s">
        <v>213</v>
      </c>
      <c r="YI4" s="83"/>
      <c r="YJ4" s="83"/>
      <c r="YK4" s="83"/>
      <c r="YL4" s="83"/>
      <c r="YM4" s="83"/>
      <c r="YN4" s="83"/>
      <c r="YO4" s="83"/>
      <c r="YP4" s="83" t="s">
        <v>214</v>
      </c>
      <c r="YQ4" s="83"/>
      <c r="YR4" s="83"/>
      <c r="YS4" s="83"/>
      <c r="YT4" s="83"/>
      <c r="YU4" s="83"/>
      <c r="YV4" s="83"/>
      <c r="YW4" s="83"/>
      <c r="YX4" s="83" t="s">
        <v>215</v>
      </c>
      <c r="YY4" s="83"/>
      <c r="YZ4" s="83"/>
      <c r="ZA4" s="83"/>
      <c r="ZB4" s="83"/>
      <c r="ZC4" s="83"/>
      <c r="ZD4" s="83"/>
      <c r="ZE4" s="83"/>
      <c r="ZF4" s="83" t="s">
        <v>216</v>
      </c>
      <c r="ZG4" s="83"/>
      <c r="ZH4" s="83"/>
      <c r="ZI4" s="83"/>
      <c r="ZJ4" s="83"/>
      <c r="ZK4" s="83"/>
      <c r="ZL4" s="83"/>
      <c r="ZM4" s="83"/>
      <c r="ZN4" s="83" t="s">
        <v>217</v>
      </c>
      <c r="ZO4" s="83"/>
      <c r="ZP4" s="83"/>
      <c r="ZQ4" s="83"/>
      <c r="ZR4" s="83"/>
      <c r="ZS4" s="83"/>
      <c r="ZT4" s="83"/>
      <c r="ZU4" s="83"/>
      <c r="ZV4" s="83" t="s">
        <v>218</v>
      </c>
      <c r="ZW4" s="83"/>
      <c r="ZX4" s="83"/>
      <c r="ZY4" s="83"/>
      <c r="ZZ4" s="83"/>
      <c r="AAA4" s="83"/>
      <c r="AAB4" s="83"/>
      <c r="AAC4" s="83"/>
      <c r="AAD4" s="83" t="s">
        <v>219</v>
      </c>
      <c r="AAE4" s="83"/>
      <c r="AAF4" s="83"/>
      <c r="AAG4" s="83"/>
      <c r="AAH4" s="83"/>
      <c r="AAI4" s="83"/>
      <c r="AAJ4" s="83"/>
      <c r="AAK4" s="83"/>
      <c r="AAL4" s="83" t="s">
        <v>220</v>
      </c>
      <c r="AAM4" s="83"/>
      <c r="AAN4" s="83"/>
      <c r="AAO4" s="83"/>
      <c r="AAP4" s="83"/>
      <c r="AAQ4" s="83"/>
      <c r="AAR4" s="83"/>
      <c r="AAS4" s="83"/>
      <c r="AAT4" s="83" t="s">
        <v>221</v>
      </c>
      <c r="AAU4" s="83"/>
      <c r="AAV4" s="83"/>
      <c r="AAW4" s="83"/>
      <c r="AAX4" s="83"/>
      <c r="AAY4" s="83"/>
      <c r="AAZ4" s="83"/>
      <c r="ABA4" s="83"/>
      <c r="ABB4" s="83" t="s">
        <v>222</v>
      </c>
      <c r="ABC4" s="83"/>
      <c r="ABD4" s="83"/>
      <c r="ABE4" s="83"/>
      <c r="ABF4" s="83"/>
      <c r="ABG4" s="83"/>
      <c r="ABH4" s="83"/>
      <c r="ABI4" s="83"/>
      <c r="ABJ4" s="83" t="s">
        <v>223</v>
      </c>
      <c r="ABK4" s="83"/>
      <c r="ABL4" s="83"/>
      <c r="ABM4" s="83"/>
      <c r="ABN4" s="83"/>
      <c r="ABO4" s="83"/>
      <c r="ABP4" s="83"/>
      <c r="ABQ4" s="83"/>
      <c r="ABR4" s="83" t="s">
        <v>224</v>
      </c>
      <c r="ABS4" s="83"/>
      <c r="ABT4" s="83"/>
      <c r="ABU4" s="83"/>
      <c r="ABV4" s="83"/>
      <c r="ABW4" s="83"/>
      <c r="ABX4" s="83"/>
      <c r="ABY4" s="83"/>
      <c r="ABZ4" s="83" t="s">
        <v>225</v>
      </c>
      <c r="ACA4" s="83"/>
      <c r="ACB4" s="83"/>
      <c r="ACC4" s="83"/>
      <c r="ACD4" s="83"/>
      <c r="ACE4" s="83"/>
      <c r="ACF4" s="83"/>
      <c r="ACG4" s="83"/>
      <c r="ACH4" s="83" t="s">
        <v>226</v>
      </c>
      <c r="ACI4" s="83"/>
      <c r="ACJ4" s="83"/>
      <c r="ACK4" s="83"/>
      <c r="ACL4" s="83"/>
      <c r="ACM4" s="83"/>
      <c r="ACN4" s="83"/>
      <c r="ACO4" s="83"/>
      <c r="ACP4" s="83" t="s">
        <v>227</v>
      </c>
      <c r="ACQ4" s="83"/>
      <c r="ACR4" s="83"/>
      <c r="ACS4" s="83"/>
      <c r="ACT4" s="83"/>
      <c r="ACU4" s="83"/>
      <c r="ACV4" s="83"/>
      <c r="ACW4" s="83"/>
      <c r="ACX4" s="83" t="s">
        <v>228</v>
      </c>
      <c r="ACY4" s="83"/>
      <c r="ACZ4" s="83"/>
      <c r="ADA4" s="83"/>
      <c r="ADB4" s="83"/>
      <c r="ADC4" s="83"/>
      <c r="ADD4" s="83"/>
      <c r="ADE4" s="83"/>
      <c r="ADF4" s="83" t="s">
        <v>229</v>
      </c>
      <c r="ADG4" s="83"/>
      <c r="ADH4" s="83"/>
      <c r="ADI4" s="83"/>
      <c r="ADJ4" s="83"/>
      <c r="ADK4" s="83"/>
      <c r="ADL4" s="83"/>
      <c r="ADM4" s="83"/>
      <c r="ADN4" s="83" t="s">
        <v>230</v>
      </c>
      <c r="ADO4" s="83"/>
      <c r="ADP4" s="83"/>
      <c r="ADQ4" s="83"/>
      <c r="ADR4" s="83"/>
      <c r="ADS4" s="83"/>
      <c r="ADT4" s="83"/>
      <c r="ADU4" s="83"/>
      <c r="ADV4" s="83" t="s">
        <v>231</v>
      </c>
      <c r="ADW4" s="83"/>
      <c r="ADX4" s="83"/>
      <c r="ADY4" s="83"/>
      <c r="ADZ4" s="83"/>
      <c r="AEA4" s="83"/>
      <c r="AEB4" s="83"/>
      <c r="AEC4" s="83"/>
      <c r="AED4" s="84" t="s">
        <v>46</v>
      </c>
      <c r="AEE4" s="79"/>
      <c r="AEF4" s="80"/>
    </row>
    <row r="5" spans="1:813" s="38" customFormat="1" ht="246" customHeight="1">
      <c r="A5" s="67"/>
      <c r="B5" s="76"/>
      <c r="C5" s="85" t="s">
        <v>126</v>
      </c>
      <c r="D5" s="85"/>
      <c r="E5" s="85" t="s">
        <v>127</v>
      </c>
      <c r="F5" s="85"/>
      <c r="G5" s="82"/>
      <c r="H5" s="82"/>
      <c r="I5" s="82"/>
      <c r="J5" s="67"/>
      <c r="K5" s="86" t="s">
        <v>47</v>
      </c>
      <c r="L5" s="86" t="s">
        <v>118</v>
      </c>
      <c r="M5" s="86" t="s">
        <v>119</v>
      </c>
      <c r="N5" s="86" t="s">
        <v>48</v>
      </c>
      <c r="O5" s="86" t="s">
        <v>49</v>
      </c>
      <c r="P5" s="86" t="s">
        <v>50</v>
      </c>
      <c r="Q5" s="86" t="s">
        <v>51</v>
      </c>
      <c r="R5" s="86" t="s">
        <v>52</v>
      </c>
      <c r="S5" s="86" t="s">
        <v>48</v>
      </c>
      <c r="T5" s="87" t="s">
        <v>121</v>
      </c>
      <c r="U5" s="86" t="s">
        <v>118</v>
      </c>
      <c r="V5" s="86" t="s">
        <v>119</v>
      </c>
      <c r="W5" s="86" t="s">
        <v>49</v>
      </c>
      <c r="X5" s="86" t="s">
        <v>50</v>
      </c>
      <c r="Y5" s="86" t="s">
        <v>53</v>
      </c>
      <c r="Z5" s="86" t="s">
        <v>54</v>
      </c>
      <c r="AA5" s="86" t="s">
        <v>48</v>
      </c>
      <c r="AB5" s="87" t="s">
        <v>121</v>
      </c>
      <c r="AC5" s="86" t="s">
        <v>118</v>
      </c>
      <c r="AD5" s="86" t="s">
        <v>119</v>
      </c>
      <c r="AE5" s="86" t="s">
        <v>49</v>
      </c>
      <c r="AF5" s="86" t="s">
        <v>50</v>
      </c>
      <c r="AG5" s="86" t="s">
        <v>55</v>
      </c>
      <c r="AH5" s="86" t="s">
        <v>56</v>
      </c>
      <c r="AI5" s="86" t="s">
        <v>48</v>
      </c>
      <c r="AJ5" s="87" t="s">
        <v>121</v>
      </c>
      <c r="AK5" s="86" t="s">
        <v>118</v>
      </c>
      <c r="AL5" s="86" t="s">
        <v>119</v>
      </c>
      <c r="AM5" s="86" t="s">
        <v>49</v>
      </c>
      <c r="AN5" s="86" t="s">
        <v>50</v>
      </c>
      <c r="AO5" s="86" t="s">
        <v>57</v>
      </c>
      <c r="AP5" s="86" t="s">
        <v>58</v>
      </c>
      <c r="AQ5" s="86" t="s">
        <v>48</v>
      </c>
      <c r="AR5" s="87" t="s">
        <v>121</v>
      </c>
      <c r="AS5" s="86" t="s">
        <v>118</v>
      </c>
      <c r="AT5" s="86" t="s">
        <v>119</v>
      </c>
      <c r="AU5" s="86" t="s">
        <v>49</v>
      </c>
      <c r="AV5" s="86" t="s">
        <v>50</v>
      </c>
      <c r="AW5" s="86" t="s">
        <v>59</v>
      </c>
      <c r="AX5" s="86" t="s">
        <v>60</v>
      </c>
      <c r="AY5" s="86" t="s">
        <v>48</v>
      </c>
      <c r="AZ5" s="87" t="s">
        <v>121</v>
      </c>
      <c r="BA5" s="86" t="s">
        <v>118</v>
      </c>
      <c r="BB5" s="86" t="s">
        <v>119</v>
      </c>
      <c r="BC5" s="86" t="s">
        <v>49</v>
      </c>
      <c r="BD5" s="86" t="s">
        <v>50</v>
      </c>
      <c r="BE5" s="86" t="s">
        <v>61</v>
      </c>
      <c r="BF5" s="86" t="s">
        <v>62</v>
      </c>
      <c r="BG5" s="86" t="s">
        <v>48</v>
      </c>
      <c r="BH5" s="87" t="s">
        <v>121</v>
      </c>
      <c r="BI5" s="86" t="s">
        <v>118</v>
      </c>
      <c r="BJ5" s="86" t="s">
        <v>119</v>
      </c>
      <c r="BK5" s="86" t="s">
        <v>49</v>
      </c>
      <c r="BL5" s="86" t="s">
        <v>50</v>
      </c>
      <c r="BM5" s="86" t="s">
        <v>63</v>
      </c>
      <c r="BN5" s="86" t="s">
        <v>64</v>
      </c>
      <c r="BO5" s="86" t="s">
        <v>48</v>
      </c>
      <c r="BP5" s="87" t="s">
        <v>121</v>
      </c>
      <c r="BQ5" s="86" t="s">
        <v>118</v>
      </c>
      <c r="BR5" s="86" t="s">
        <v>119</v>
      </c>
      <c r="BS5" s="86" t="s">
        <v>49</v>
      </c>
      <c r="BT5" s="86" t="s">
        <v>50</v>
      </c>
      <c r="BU5" s="86" t="s">
        <v>65</v>
      </c>
      <c r="BV5" s="86" t="s">
        <v>66</v>
      </c>
      <c r="BW5" s="86" t="s">
        <v>48</v>
      </c>
      <c r="BX5" s="87" t="s">
        <v>121</v>
      </c>
      <c r="BY5" s="86" t="s">
        <v>118</v>
      </c>
      <c r="BZ5" s="86" t="s">
        <v>119</v>
      </c>
      <c r="CA5" s="86" t="s">
        <v>49</v>
      </c>
      <c r="CB5" s="86" t="s">
        <v>50</v>
      </c>
      <c r="CC5" s="86" t="s">
        <v>67</v>
      </c>
      <c r="CD5" s="86" t="s">
        <v>68</v>
      </c>
      <c r="CE5" s="86" t="s">
        <v>48</v>
      </c>
      <c r="CF5" s="87" t="s">
        <v>121</v>
      </c>
      <c r="CG5" s="86" t="s">
        <v>118</v>
      </c>
      <c r="CH5" s="86" t="s">
        <v>119</v>
      </c>
      <c r="CI5" s="86" t="s">
        <v>49</v>
      </c>
      <c r="CJ5" s="86" t="s">
        <v>50</v>
      </c>
      <c r="CK5" s="86" t="s">
        <v>69</v>
      </c>
      <c r="CL5" s="86" t="s">
        <v>70</v>
      </c>
      <c r="CM5" s="86" t="s">
        <v>48</v>
      </c>
      <c r="CN5" s="87" t="s">
        <v>121</v>
      </c>
      <c r="CO5" s="86" t="s">
        <v>118</v>
      </c>
      <c r="CP5" s="86" t="s">
        <v>119</v>
      </c>
      <c r="CQ5" s="86" t="s">
        <v>49</v>
      </c>
      <c r="CR5" s="86" t="s">
        <v>50</v>
      </c>
      <c r="CS5" s="86" t="s">
        <v>71</v>
      </c>
      <c r="CT5" s="86" t="s">
        <v>72</v>
      </c>
      <c r="CU5" s="86" t="s">
        <v>48</v>
      </c>
      <c r="CV5" s="87" t="s">
        <v>121</v>
      </c>
      <c r="CW5" s="86" t="s">
        <v>118</v>
      </c>
      <c r="CX5" s="86" t="s">
        <v>119</v>
      </c>
      <c r="CY5" s="86" t="s">
        <v>49</v>
      </c>
      <c r="CZ5" s="86" t="s">
        <v>50</v>
      </c>
      <c r="DA5" s="86" t="s">
        <v>73</v>
      </c>
      <c r="DB5" s="86" t="s">
        <v>74</v>
      </c>
      <c r="DC5" s="86" t="s">
        <v>48</v>
      </c>
      <c r="DD5" s="87" t="s">
        <v>121</v>
      </c>
      <c r="DE5" s="86" t="s">
        <v>118</v>
      </c>
      <c r="DF5" s="86" t="s">
        <v>119</v>
      </c>
      <c r="DG5" s="86" t="s">
        <v>49</v>
      </c>
      <c r="DH5" s="86" t="s">
        <v>50</v>
      </c>
      <c r="DI5" s="86" t="s">
        <v>75</v>
      </c>
      <c r="DJ5" s="86" t="s">
        <v>76</v>
      </c>
      <c r="DK5" s="86" t="s">
        <v>48</v>
      </c>
      <c r="DL5" s="87" t="s">
        <v>121</v>
      </c>
      <c r="DM5" s="86" t="s">
        <v>118</v>
      </c>
      <c r="DN5" s="86" t="s">
        <v>119</v>
      </c>
      <c r="DO5" s="86" t="s">
        <v>49</v>
      </c>
      <c r="DP5" s="86" t="s">
        <v>50</v>
      </c>
      <c r="DQ5" s="86" t="s">
        <v>77</v>
      </c>
      <c r="DR5" s="86" t="s">
        <v>78</v>
      </c>
      <c r="DS5" s="86" t="s">
        <v>48</v>
      </c>
      <c r="DT5" s="87" t="s">
        <v>121</v>
      </c>
      <c r="DU5" s="86" t="s">
        <v>118</v>
      </c>
      <c r="DV5" s="86" t="s">
        <v>119</v>
      </c>
      <c r="DW5" s="86" t="s">
        <v>49</v>
      </c>
      <c r="DX5" s="86" t="s">
        <v>50</v>
      </c>
      <c r="DY5" s="86" t="s">
        <v>79</v>
      </c>
      <c r="DZ5" s="86" t="s">
        <v>80</v>
      </c>
      <c r="EA5" s="86" t="s">
        <v>48</v>
      </c>
      <c r="EB5" s="87" t="s">
        <v>121</v>
      </c>
      <c r="EC5" s="86" t="s">
        <v>118</v>
      </c>
      <c r="ED5" s="86" t="s">
        <v>119</v>
      </c>
      <c r="EE5" s="86" t="s">
        <v>49</v>
      </c>
      <c r="EF5" s="86" t="s">
        <v>50</v>
      </c>
      <c r="EG5" s="86" t="s">
        <v>81</v>
      </c>
      <c r="EH5" s="86" t="s">
        <v>82</v>
      </c>
      <c r="EI5" s="86" t="s">
        <v>48</v>
      </c>
      <c r="EJ5" s="87" t="s">
        <v>121</v>
      </c>
      <c r="EK5" s="86" t="s">
        <v>118</v>
      </c>
      <c r="EL5" s="86" t="s">
        <v>119</v>
      </c>
      <c r="EM5" s="86" t="s">
        <v>49</v>
      </c>
      <c r="EN5" s="86" t="s">
        <v>50</v>
      </c>
      <c r="EO5" s="86" t="s">
        <v>83</v>
      </c>
      <c r="EP5" s="86" t="s">
        <v>84</v>
      </c>
      <c r="EQ5" s="86" t="s">
        <v>48</v>
      </c>
      <c r="ER5" s="87" t="s">
        <v>121</v>
      </c>
      <c r="ES5" s="86" t="s">
        <v>118</v>
      </c>
      <c r="ET5" s="86" t="s">
        <v>119</v>
      </c>
      <c r="EU5" s="86" t="s">
        <v>49</v>
      </c>
      <c r="EV5" s="86" t="s">
        <v>50</v>
      </c>
      <c r="EW5" s="86" t="s">
        <v>85</v>
      </c>
      <c r="EX5" s="86" t="s">
        <v>86</v>
      </c>
      <c r="EY5" s="86" t="s">
        <v>48</v>
      </c>
      <c r="EZ5" s="87" t="s">
        <v>121</v>
      </c>
      <c r="FA5" s="86" t="s">
        <v>118</v>
      </c>
      <c r="FB5" s="86" t="s">
        <v>119</v>
      </c>
      <c r="FC5" s="86" t="s">
        <v>49</v>
      </c>
      <c r="FD5" s="86" t="s">
        <v>50</v>
      </c>
      <c r="FE5" s="86" t="s">
        <v>87</v>
      </c>
      <c r="FF5" s="86" t="s">
        <v>88</v>
      </c>
      <c r="FG5" s="86" t="s">
        <v>48</v>
      </c>
      <c r="FH5" s="87" t="s">
        <v>121</v>
      </c>
      <c r="FI5" s="86" t="s">
        <v>118</v>
      </c>
      <c r="FJ5" s="86" t="s">
        <v>119</v>
      </c>
      <c r="FK5" s="86" t="s">
        <v>49</v>
      </c>
      <c r="FL5" s="86" t="s">
        <v>50</v>
      </c>
      <c r="FM5" s="86" t="s">
        <v>89</v>
      </c>
      <c r="FN5" s="86" t="s">
        <v>235</v>
      </c>
      <c r="FO5" s="86" t="s">
        <v>48</v>
      </c>
      <c r="FP5" s="87" t="s">
        <v>121</v>
      </c>
      <c r="FQ5" s="86" t="s">
        <v>118</v>
      </c>
      <c r="FR5" s="86" t="s">
        <v>119</v>
      </c>
      <c r="FS5" s="86" t="s">
        <v>49</v>
      </c>
      <c r="FT5" s="86" t="s">
        <v>50</v>
      </c>
      <c r="FU5" s="86" t="s">
        <v>236</v>
      </c>
      <c r="FV5" s="86" t="s">
        <v>237</v>
      </c>
      <c r="FW5" s="86" t="s">
        <v>48</v>
      </c>
      <c r="FX5" s="87" t="s">
        <v>121</v>
      </c>
      <c r="FY5" s="86" t="s">
        <v>118</v>
      </c>
      <c r="FZ5" s="86" t="s">
        <v>119</v>
      </c>
      <c r="GA5" s="86" t="s">
        <v>49</v>
      </c>
      <c r="GB5" s="86" t="s">
        <v>50</v>
      </c>
      <c r="GC5" s="86" t="s">
        <v>238</v>
      </c>
      <c r="GD5" s="86" t="s">
        <v>239</v>
      </c>
      <c r="GE5" s="86" t="s">
        <v>48</v>
      </c>
      <c r="GF5" s="87" t="s">
        <v>121</v>
      </c>
      <c r="GG5" s="86" t="s">
        <v>118</v>
      </c>
      <c r="GH5" s="86" t="s">
        <v>119</v>
      </c>
      <c r="GI5" s="86" t="s">
        <v>49</v>
      </c>
      <c r="GJ5" s="86" t="s">
        <v>50</v>
      </c>
      <c r="GK5" s="86" t="s">
        <v>240</v>
      </c>
      <c r="GL5" s="86" t="s">
        <v>88</v>
      </c>
      <c r="GM5" s="86" t="s">
        <v>48</v>
      </c>
      <c r="GN5" s="87" t="s">
        <v>121</v>
      </c>
      <c r="GO5" s="86" t="s">
        <v>118</v>
      </c>
      <c r="GP5" s="86" t="s">
        <v>119</v>
      </c>
      <c r="GQ5" s="86" t="s">
        <v>49</v>
      </c>
      <c r="GR5" s="86" t="s">
        <v>50</v>
      </c>
      <c r="GS5" s="86" t="s">
        <v>89</v>
      </c>
      <c r="GT5" s="86" t="s">
        <v>88</v>
      </c>
      <c r="GU5" s="86" t="s">
        <v>48</v>
      </c>
      <c r="GV5" s="87" t="s">
        <v>121</v>
      </c>
      <c r="GW5" s="86" t="s">
        <v>118</v>
      </c>
      <c r="GX5" s="86" t="s">
        <v>119</v>
      </c>
      <c r="GY5" s="86" t="s">
        <v>49</v>
      </c>
      <c r="GZ5" s="86" t="s">
        <v>50</v>
      </c>
      <c r="HA5" s="86" t="s">
        <v>89</v>
      </c>
      <c r="HB5" s="86" t="s">
        <v>88</v>
      </c>
      <c r="HC5" s="86" t="s">
        <v>48</v>
      </c>
      <c r="HD5" s="87" t="s">
        <v>121</v>
      </c>
      <c r="HE5" s="86" t="s">
        <v>118</v>
      </c>
      <c r="HF5" s="86" t="s">
        <v>119</v>
      </c>
      <c r="HG5" s="86" t="s">
        <v>49</v>
      </c>
      <c r="HH5" s="86" t="s">
        <v>50</v>
      </c>
      <c r="HI5" s="86" t="s">
        <v>89</v>
      </c>
      <c r="HJ5" s="86" t="s">
        <v>88</v>
      </c>
      <c r="HK5" s="86" t="s">
        <v>48</v>
      </c>
      <c r="HL5" s="87" t="s">
        <v>121</v>
      </c>
      <c r="HM5" s="86" t="s">
        <v>118</v>
      </c>
      <c r="HN5" s="86" t="s">
        <v>119</v>
      </c>
      <c r="HO5" s="86" t="s">
        <v>49</v>
      </c>
      <c r="HP5" s="86" t="s">
        <v>50</v>
      </c>
      <c r="HQ5" s="86" t="s">
        <v>89</v>
      </c>
      <c r="HR5" s="86" t="s">
        <v>88</v>
      </c>
      <c r="HS5" s="86" t="s">
        <v>48</v>
      </c>
      <c r="HT5" s="87" t="s">
        <v>121</v>
      </c>
      <c r="HU5" s="86" t="s">
        <v>118</v>
      </c>
      <c r="HV5" s="86" t="s">
        <v>119</v>
      </c>
      <c r="HW5" s="86" t="s">
        <v>49</v>
      </c>
      <c r="HX5" s="86" t="s">
        <v>50</v>
      </c>
      <c r="HY5" s="86" t="s">
        <v>89</v>
      </c>
      <c r="HZ5" s="86" t="s">
        <v>88</v>
      </c>
      <c r="IA5" s="86" t="s">
        <v>48</v>
      </c>
      <c r="IB5" s="87" t="s">
        <v>121</v>
      </c>
      <c r="IC5" s="86" t="s">
        <v>118</v>
      </c>
      <c r="ID5" s="86" t="s">
        <v>119</v>
      </c>
      <c r="IE5" s="86" t="s">
        <v>49</v>
      </c>
      <c r="IF5" s="86" t="s">
        <v>50</v>
      </c>
      <c r="IG5" s="86" t="s">
        <v>89</v>
      </c>
      <c r="IH5" s="86" t="s">
        <v>88</v>
      </c>
      <c r="II5" s="86" t="s">
        <v>48</v>
      </c>
      <c r="IJ5" s="87" t="s">
        <v>121</v>
      </c>
      <c r="IK5" s="86" t="s">
        <v>118</v>
      </c>
      <c r="IL5" s="86" t="s">
        <v>119</v>
      </c>
      <c r="IM5" s="86" t="s">
        <v>49</v>
      </c>
      <c r="IN5" s="86" t="s">
        <v>50</v>
      </c>
      <c r="IO5" s="86" t="s">
        <v>89</v>
      </c>
      <c r="IP5" s="86" t="s">
        <v>88</v>
      </c>
      <c r="IQ5" s="86" t="s">
        <v>48</v>
      </c>
      <c r="IR5" s="87" t="s">
        <v>121</v>
      </c>
      <c r="IS5" s="86" t="s">
        <v>118</v>
      </c>
      <c r="IT5" s="86" t="s">
        <v>119</v>
      </c>
      <c r="IU5" s="86" t="s">
        <v>49</v>
      </c>
      <c r="IV5" s="86" t="s">
        <v>50</v>
      </c>
      <c r="IW5" s="86" t="s">
        <v>89</v>
      </c>
      <c r="IX5" s="86" t="s">
        <v>88</v>
      </c>
      <c r="IY5" s="86" t="s">
        <v>48</v>
      </c>
      <c r="IZ5" s="87" t="s">
        <v>121</v>
      </c>
      <c r="JA5" s="86" t="s">
        <v>118</v>
      </c>
      <c r="JB5" s="86" t="s">
        <v>119</v>
      </c>
      <c r="JC5" s="86" t="s">
        <v>49</v>
      </c>
      <c r="JD5" s="86" t="s">
        <v>50</v>
      </c>
      <c r="JE5" s="86" t="s">
        <v>89</v>
      </c>
      <c r="JF5" s="86" t="s">
        <v>88</v>
      </c>
      <c r="JG5" s="86" t="s">
        <v>48</v>
      </c>
      <c r="JH5" s="87" t="s">
        <v>121</v>
      </c>
      <c r="JI5" s="86" t="s">
        <v>118</v>
      </c>
      <c r="JJ5" s="86" t="s">
        <v>119</v>
      </c>
      <c r="JK5" s="86" t="s">
        <v>49</v>
      </c>
      <c r="JL5" s="86" t="s">
        <v>50</v>
      </c>
      <c r="JM5" s="86" t="s">
        <v>89</v>
      </c>
      <c r="JN5" s="86" t="s">
        <v>88</v>
      </c>
      <c r="JO5" s="86" t="s">
        <v>48</v>
      </c>
      <c r="JP5" s="87" t="s">
        <v>121</v>
      </c>
      <c r="JQ5" s="86" t="s">
        <v>118</v>
      </c>
      <c r="JR5" s="86" t="s">
        <v>119</v>
      </c>
      <c r="JS5" s="86" t="s">
        <v>49</v>
      </c>
      <c r="JT5" s="86" t="s">
        <v>50</v>
      </c>
      <c r="JU5" s="86" t="s">
        <v>89</v>
      </c>
      <c r="JV5" s="86" t="s">
        <v>88</v>
      </c>
      <c r="JW5" s="86" t="s">
        <v>48</v>
      </c>
      <c r="JX5" s="87" t="s">
        <v>121</v>
      </c>
      <c r="JY5" s="86" t="s">
        <v>118</v>
      </c>
      <c r="JZ5" s="86" t="s">
        <v>119</v>
      </c>
      <c r="KA5" s="86" t="s">
        <v>49</v>
      </c>
      <c r="KB5" s="86" t="s">
        <v>50</v>
      </c>
      <c r="KC5" s="86" t="s">
        <v>89</v>
      </c>
      <c r="KD5" s="86" t="s">
        <v>88</v>
      </c>
      <c r="KE5" s="86" t="s">
        <v>48</v>
      </c>
      <c r="KF5" s="87" t="s">
        <v>121</v>
      </c>
      <c r="KG5" s="86" t="s">
        <v>118</v>
      </c>
      <c r="KH5" s="86" t="s">
        <v>119</v>
      </c>
      <c r="KI5" s="86" t="s">
        <v>49</v>
      </c>
      <c r="KJ5" s="86" t="s">
        <v>50</v>
      </c>
      <c r="KK5" s="86" t="s">
        <v>89</v>
      </c>
      <c r="KL5" s="86" t="s">
        <v>88</v>
      </c>
      <c r="KM5" s="86" t="s">
        <v>48</v>
      </c>
      <c r="KN5" s="87" t="s">
        <v>121</v>
      </c>
      <c r="KO5" s="86" t="s">
        <v>118</v>
      </c>
      <c r="KP5" s="86" t="s">
        <v>119</v>
      </c>
      <c r="KQ5" s="86" t="s">
        <v>49</v>
      </c>
      <c r="KR5" s="86" t="s">
        <v>50</v>
      </c>
      <c r="KS5" s="86" t="s">
        <v>89</v>
      </c>
      <c r="KT5" s="86" t="s">
        <v>88</v>
      </c>
      <c r="KU5" s="86" t="s">
        <v>48</v>
      </c>
      <c r="KV5" s="87" t="s">
        <v>121</v>
      </c>
      <c r="KW5" s="86" t="s">
        <v>118</v>
      </c>
      <c r="KX5" s="86" t="s">
        <v>119</v>
      </c>
      <c r="KY5" s="86" t="s">
        <v>49</v>
      </c>
      <c r="KZ5" s="86" t="s">
        <v>50</v>
      </c>
      <c r="LA5" s="86" t="s">
        <v>89</v>
      </c>
      <c r="LB5" s="86" t="s">
        <v>88</v>
      </c>
      <c r="LC5" s="86" t="s">
        <v>48</v>
      </c>
      <c r="LD5" s="87" t="s">
        <v>121</v>
      </c>
      <c r="LE5" s="86" t="s">
        <v>118</v>
      </c>
      <c r="LF5" s="86" t="s">
        <v>119</v>
      </c>
      <c r="LG5" s="86" t="s">
        <v>49</v>
      </c>
      <c r="LH5" s="86" t="s">
        <v>50</v>
      </c>
      <c r="LI5" s="86" t="s">
        <v>89</v>
      </c>
      <c r="LJ5" s="86" t="s">
        <v>88</v>
      </c>
      <c r="LK5" s="86" t="s">
        <v>48</v>
      </c>
      <c r="LL5" s="87" t="s">
        <v>121</v>
      </c>
      <c r="LM5" s="86" t="s">
        <v>118</v>
      </c>
      <c r="LN5" s="86" t="s">
        <v>119</v>
      </c>
      <c r="LO5" s="86" t="s">
        <v>49</v>
      </c>
      <c r="LP5" s="86" t="s">
        <v>50</v>
      </c>
      <c r="LQ5" s="86" t="s">
        <v>89</v>
      </c>
      <c r="LR5" s="86" t="s">
        <v>88</v>
      </c>
      <c r="LS5" s="86" t="s">
        <v>48</v>
      </c>
      <c r="LT5" s="87" t="s">
        <v>121</v>
      </c>
      <c r="LU5" s="86" t="s">
        <v>118</v>
      </c>
      <c r="LV5" s="86" t="s">
        <v>119</v>
      </c>
      <c r="LW5" s="86" t="s">
        <v>49</v>
      </c>
      <c r="LX5" s="86" t="s">
        <v>50</v>
      </c>
      <c r="LY5" s="86" t="s">
        <v>89</v>
      </c>
      <c r="LZ5" s="86" t="s">
        <v>88</v>
      </c>
      <c r="MA5" s="86" t="s">
        <v>48</v>
      </c>
      <c r="MB5" s="87" t="s">
        <v>121</v>
      </c>
      <c r="MC5" s="86" t="s">
        <v>118</v>
      </c>
      <c r="MD5" s="86" t="s">
        <v>119</v>
      </c>
      <c r="ME5" s="86" t="s">
        <v>49</v>
      </c>
      <c r="MF5" s="86" t="s">
        <v>50</v>
      </c>
      <c r="MG5" s="86" t="s">
        <v>89</v>
      </c>
      <c r="MH5" s="86" t="s">
        <v>88</v>
      </c>
      <c r="MI5" s="86" t="s">
        <v>48</v>
      </c>
      <c r="MJ5" s="87" t="s">
        <v>121</v>
      </c>
      <c r="MK5" s="86" t="s">
        <v>118</v>
      </c>
      <c r="ML5" s="86" t="s">
        <v>119</v>
      </c>
      <c r="MM5" s="86" t="s">
        <v>49</v>
      </c>
      <c r="MN5" s="86" t="s">
        <v>50</v>
      </c>
      <c r="MO5" s="86" t="s">
        <v>89</v>
      </c>
      <c r="MP5" s="86" t="s">
        <v>88</v>
      </c>
      <c r="MQ5" s="86" t="s">
        <v>48</v>
      </c>
      <c r="MR5" s="87" t="s">
        <v>121</v>
      </c>
      <c r="MS5" s="86" t="s">
        <v>118</v>
      </c>
      <c r="MT5" s="86" t="s">
        <v>119</v>
      </c>
      <c r="MU5" s="86" t="s">
        <v>49</v>
      </c>
      <c r="MV5" s="86" t="s">
        <v>50</v>
      </c>
      <c r="MW5" s="86" t="s">
        <v>89</v>
      </c>
      <c r="MX5" s="86" t="s">
        <v>88</v>
      </c>
      <c r="MY5" s="86" t="s">
        <v>48</v>
      </c>
      <c r="MZ5" s="87" t="s">
        <v>121</v>
      </c>
      <c r="NA5" s="86" t="s">
        <v>118</v>
      </c>
      <c r="NB5" s="86" t="s">
        <v>119</v>
      </c>
      <c r="NC5" s="86" t="s">
        <v>49</v>
      </c>
      <c r="ND5" s="86" t="s">
        <v>50</v>
      </c>
      <c r="NE5" s="86" t="s">
        <v>89</v>
      </c>
      <c r="NF5" s="86" t="s">
        <v>88</v>
      </c>
      <c r="NG5" s="86" t="s">
        <v>48</v>
      </c>
      <c r="NH5" s="87" t="s">
        <v>121</v>
      </c>
      <c r="NI5" s="86" t="s">
        <v>118</v>
      </c>
      <c r="NJ5" s="86" t="s">
        <v>119</v>
      </c>
      <c r="NK5" s="86" t="s">
        <v>49</v>
      </c>
      <c r="NL5" s="86" t="s">
        <v>50</v>
      </c>
      <c r="NM5" s="86" t="s">
        <v>89</v>
      </c>
      <c r="NN5" s="86" t="s">
        <v>88</v>
      </c>
      <c r="NO5" s="86" t="s">
        <v>48</v>
      </c>
      <c r="NP5" s="87" t="s">
        <v>121</v>
      </c>
      <c r="NQ5" s="86" t="s">
        <v>118</v>
      </c>
      <c r="NR5" s="86" t="s">
        <v>119</v>
      </c>
      <c r="NS5" s="86" t="s">
        <v>49</v>
      </c>
      <c r="NT5" s="86" t="s">
        <v>50</v>
      </c>
      <c r="NU5" s="86" t="s">
        <v>89</v>
      </c>
      <c r="NV5" s="86" t="s">
        <v>88</v>
      </c>
      <c r="NW5" s="86" t="s">
        <v>48</v>
      </c>
      <c r="NX5" s="87" t="s">
        <v>121</v>
      </c>
      <c r="NY5" s="86" t="s">
        <v>118</v>
      </c>
      <c r="NZ5" s="86" t="s">
        <v>119</v>
      </c>
      <c r="OA5" s="86" t="s">
        <v>49</v>
      </c>
      <c r="OB5" s="86" t="s">
        <v>50</v>
      </c>
      <c r="OC5" s="86" t="s">
        <v>89</v>
      </c>
      <c r="OD5" s="86" t="s">
        <v>88</v>
      </c>
      <c r="OE5" s="86" t="s">
        <v>48</v>
      </c>
      <c r="OF5" s="87" t="s">
        <v>121</v>
      </c>
      <c r="OG5" s="86" t="s">
        <v>118</v>
      </c>
      <c r="OH5" s="86" t="s">
        <v>119</v>
      </c>
      <c r="OI5" s="86" t="s">
        <v>49</v>
      </c>
      <c r="OJ5" s="86" t="s">
        <v>50</v>
      </c>
      <c r="OK5" s="86" t="s">
        <v>89</v>
      </c>
      <c r="OL5" s="86" t="s">
        <v>88</v>
      </c>
      <c r="OM5" s="86" t="s">
        <v>48</v>
      </c>
      <c r="ON5" s="87" t="s">
        <v>121</v>
      </c>
      <c r="OO5" s="86" t="s">
        <v>118</v>
      </c>
      <c r="OP5" s="86" t="s">
        <v>119</v>
      </c>
      <c r="OQ5" s="86" t="s">
        <v>49</v>
      </c>
      <c r="OR5" s="86" t="s">
        <v>50</v>
      </c>
      <c r="OS5" s="86" t="s">
        <v>89</v>
      </c>
      <c r="OT5" s="86" t="s">
        <v>88</v>
      </c>
      <c r="OU5" s="86" t="s">
        <v>48</v>
      </c>
      <c r="OV5" s="87" t="s">
        <v>121</v>
      </c>
      <c r="OW5" s="86" t="s">
        <v>118</v>
      </c>
      <c r="OX5" s="86" t="s">
        <v>119</v>
      </c>
      <c r="OY5" s="86" t="s">
        <v>49</v>
      </c>
      <c r="OZ5" s="86" t="s">
        <v>50</v>
      </c>
      <c r="PA5" s="86" t="s">
        <v>89</v>
      </c>
      <c r="PB5" s="86" t="s">
        <v>88</v>
      </c>
      <c r="PC5" s="86" t="s">
        <v>48</v>
      </c>
      <c r="PD5" s="87" t="s">
        <v>121</v>
      </c>
      <c r="PE5" s="86" t="s">
        <v>118</v>
      </c>
      <c r="PF5" s="86" t="s">
        <v>119</v>
      </c>
      <c r="PG5" s="86" t="s">
        <v>49</v>
      </c>
      <c r="PH5" s="86" t="s">
        <v>50</v>
      </c>
      <c r="PI5" s="86" t="s">
        <v>89</v>
      </c>
      <c r="PJ5" s="86" t="s">
        <v>88</v>
      </c>
      <c r="PK5" s="86" t="s">
        <v>48</v>
      </c>
      <c r="PL5" s="87" t="s">
        <v>121</v>
      </c>
      <c r="PM5" s="86" t="s">
        <v>118</v>
      </c>
      <c r="PN5" s="86" t="s">
        <v>119</v>
      </c>
      <c r="PO5" s="86" t="s">
        <v>49</v>
      </c>
      <c r="PP5" s="86" t="s">
        <v>50</v>
      </c>
      <c r="PQ5" s="86" t="s">
        <v>89</v>
      </c>
      <c r="PR5" s="86" t="s">
        <v>88</v>
      </c>
      <c r="PS5" s="86" t="s">
        <v>48</v>
      </c>
      <c r="PT5" s="87" t="s">
        <v>121</v>
      </c>
      <c r="PU5" s="86" t="s">
        <v>118</v>
      </c>
      <c r="PV5" s="86" t="s">
        <v>119</v>
      </c>
      <c r="PW5" s="86" t="s">
        <v>49</v>
      </c>
      <c r="PX5" s="86" t="s">
        <v>50</v>
      </c>
      <c r="PY5" s="86" t="s">
        <v>89</v>
      </c>
      <c r="PZ5" s="86" t="s">
        <v>88</v>
      </c>
      <c r="QA5" s="86" t="s">
        <v>48</v>
      </c>
      <c r="QB5" s="87" t="s">
        <v>121</v>
      </c>
      <c r="QC5" s="86" t="s">
        <v>118</v>
      </c>
      <c r="QD5" s="86" t="s">
        <v>119</v>
      </c>
      <c r="QE5" s="86" t="s">
        <v>49</v>
      </c>
      <c r="QF5" s="86" t="s">
        <v>50</v>
      </c>
      <c r="QG5" s="86" t="s">
        <v>89</v>
      </c>
      <c r="QH5" s="86" t="s">
        <v>88</v>
      </c>
      <c r="QI5" s="86" t="s">
        <v>48</v>
      </c>
      <c r="QJ5" s="87" t="s">
        <v>121</v>
      </c>
      <c r="QK5" s="86" t="s">
        <v>118</v>
      </c>
      <c r="QL5" s="86" t="s">
        <v>119</v>
      </c>
      <c r="QM5" s="86" t="s">
        <v>49</v>
      </c>
      <c r="QN5" s="86" t="s">
        <v>50</v>
      </c>
      <c r="QO5" s="86" t="s">
        <v>89</v>
      </c>
      <c r="QP5" s="86" t="s">
        <v>88</v>
      </c>
      <c r="QQ5" s="86" t="s">
        <v>48</v>
      </c>
      <c r="QR5" s="87" t="s">
        <v>121</v>
      </c>
      <c r="QS5" s="86" t="s">
        <v>118</v>
      </c>
      <c r="QT5" s="86" t="s">
        <v>119</v>
      </c>
      <c r="QU5" s="86" t="s">
        <v>49</v>
      </c>
      <c r="QV5" s="86" t="s">
        <v>50</v>
      </c>
      <c r="QW5" s="86" t="s">
        <v>89</v>
      </c>
      <c r="QX5" s="86" t="s">
        <v>88</v>
      </c>
      <c r="QY5" s="86" t="s">
        <v>48</v>
      </c>
      <c r="QZ5" s="87" t="s">
        <v>121</v>
      </c>
      <c r="RA5" s="86" t="s">
        <v>118</v>
      </c>
      <c r="RB5" s="86" t="s">
        <v>119</v>
      </c>
      <c r="RC5" s="86" t="s">
        <v>49</v>
      </c>
      <c r="RD5" s="86" t="s">
        <v>50</v>
      </c>
      <c r="RE5" s="86" t="s">
        <v>89</v>
      </c>
      <c r="RF5" s="86" t="s">
        <v>88</v>
      </c>
      <c r="RG5" s="86" t="s">
        <v>48</v>
      </c>
      <c r="RH5" s="87" t="s">
        <v>121</v>
      </c>
      <c r="RI5" s="86" t="s">
        <v>118</v>
      </c>
      <c r="RJ5" s="86" t="s">
        <v>119</v>
      </c>
      <c r="RK5" s="86" t="s">
        <v>49</v>
      </c>
      <c r="RL5" s="86" t="s">
        <v>50</v>
      </c>
      <c r="RM5" s="86" t="s">
        <v>89</v>
      </c>
      <c r="RN5" s="86" t="s">
        <v>88</v>
      </c>
      <c r="RO5" s="86" t="s">
        <v>48</v>
      </c>
      <c r="RP5" s="87" t="s">
        <v>121</v>
      </c>
      <c r="RQ5" s="86" t="s">
        <v>118</v>
      </c>
      <c r="RR5" s="86" t="s">
        <v>119</v>
      </c>
      <c r="RS5" s="86" t="s">
        <v>49</v>
      </c>
      <c r="RT5" s="86" t="s">
        <v>50</v>
      </c>
      <c r="RU5" s="86" t="s">
        <v>89</v>
      </c>
      <c r="RV5" s="86" t="s">
        <v>88</v>
      </c>
      <c r="RW5" s="86" t="s">
        <v>48</v>
      </c>
      <c r="RX5" s="87" t="s">
        <v>121</v>
      </c>
      <c r="RY5" s="86" t="s">
        <v>118</v>
      </c>
      <c r="RZ5" s="86" t="s">
        <v>119</v>
      </c>
      <c r="SA5" s="86" t="s">
        <v>49</v>
      </c>
      <c r="SB5" s="86" t="s">
        <v>50</v>
      </c>
      <c r="SC5" s="86" t="s">
        <v>89</v>
      </c>
      <c r="SD5" s="86" t="s">
        <v>88</v>
      </c>
      <c r="SE5" s="86" t="s">
        <v>48</v>
      </c>
      <c r="SF5" s="87" t="s">
        <v>121</v>
      </c>
      <c r="SG5" s="86" t="s">
        <v>118</v>
      </c>
      <c r="SH5" s="86" t="s">
        <v>119</v>
      </c>
      <c r="SI5" s="86" t="s">
        <v>49</v>
      </c>
      <c r="SJ5" s="86" t="s">
        <v>50</v>
      </c>
      <c r="SK5" s="86" t="s">
        <v>89</v>
      </c>
      <c r="SL5" s="86" t="s">
        <v>88</v>
      </c>
      <c r="SM5" s="86" t="s">
        <v>48</v>
      </c>
      <c r="SN5" s="87" t="s">
        <v>121</v>
      </c>
      <c r="SO5" s="86" t="s">
        <v>118</v>
      </c>
      <c r="SP5" s="86" t="s">
        <v>119</v>
      </c>
      <c r="SQ5" s="86" t="s">
        <v>49</v>
      </c>
      <c r="SR5" s="86" t="s">
        <v>50</v>
      </c>
      <c r="SS5" s="86" t="s">
        <v>89</v>
      </c>
      <c r="ST5" s="86" t="s">
        <v>88</v>
      </c>
      <c r="SU5" s="86" t="s">
        <v>48</v>
      </c>
      <c r="SV5" s="87" t="s">
        <v>121</v>
      </c>
      <c r="SW5" s="86" t="s">
        <v>118</v>
      </c>
      <c r="SX5" s="86" t="s">
        <v>119</v>
      </c>
      <c r="SY5" s="86" t="s">
        <v>49</v>
      </c>
      <c r="SZ5" s="86" t="s">
        <v>50</v>
      </c>
      <c r="TA5" s="86" t="s">
        <v>89</v>
      </c>
      <c r="TB5" s="86" t="s">
        <v>88</v>
      </c>
      <c r="TC5" s="86" t="s">
        <v>48</v>
      </c>
      <c r="TD5" s="87" t="s">
        <v>121</v>
      </c>
      <c r="TE5" s="86" t="s">
        <v>118</v>
      </c>
      <c r="TF5" s="86" t="s">
        <v>119</v>
      </c>
      <c r="TG5" s="86" t="s">
        <v>49</v>
      </c>
      <c r="TH5" s="86" t="s">
        <v>50</v>
      </c>
      <c r="TI5" s="86" t="s">
        <v>89</v>
      </c>
      <c r="TJ5" s="86" t="s">
        <v>88</v>
      </c>
      <c r="TK5" s="86" t="s">
        <v>48</v>
      </c>
      <c r="TL5" s="87" t="s">
        <v>121</v>
      </c>
      <c r="TM5" s="86" t="s">
        <v>118</v>
      </c>
      <c r="TN5" s="86" t="s">
        <v>119</v>
      </c>
      <c r="TO5" s="86" t="s">
        <v>49</v>
      </c>
      <c r="TP5" s="86" t="s">
        <v>50</v>
      </c>
      <c r="TQ5" s="86" t="s">
        <v>89</v>
      </c>
      <c r="TR5" s="86" t="s">
        <v>88</v>
      </c>
      <c r="TS5" s="86" t="s">
        <v>48</v>
      </c>
      <c r="TT5" s="87" t="s">
        <v>121</v>
      </c>
      <c r="TU5" s="86" t="s">
        <v>118</v>
      </c>
      <c r="TV5" s="86" t="s">
        <v>119</v>
      </c>
      <c r="TW5" s="86" t="s">
        <v>49</v>
      </c>
      <c r="TX5" s="86" t="s">
        <v>50</v>
      </c>
      <c r="TY5" s="86" t="s">
        <v>89</v>
      </c>
      <c r="TZ5" s="86" t="s">
        <v>88</v>
      </c>
      <c r="UA5" s="86" t="s">
        <v>48</v>
      </c>
      <c r="UB5" s="87" t="s">
        <v>121</v>
      </c>
      <c r="UC5" s="86" t="s">
        <v>118</v>
      </c>
      <c r="UD5" s="86" t="s">
        <v>119</v>
      </c>
      <c r="UE5" s="86" t="s">
        <v>49</v>
      </c>
      <c r="UF5" s="86" t="s">
        <v>50</v>
      </c>
      <c r="UG5" s="86" t="s">
        <v>89</v>
      </c>
      <c r="UH5" s="86" t="s">
        <v>88</v>
      </c>
      <c r="UI5" s="86" t="s">
        <v>48</v>
      </c>
      <c r="UJ5" s="87" t="s">
        <v>121</v>
      </c>
      <c r="UK5" s="86" t="s">
        <v>118</v>
      </c>
      <c r="UL5" s="86" t="s">
        <v>119</v>
      </c>
      <c r="UM5" s="86" t="s">
        <v>49</v>
      </c>
      <c r="UN5" s="86" t="s">
        <v>50</v>
      </c>
      <c r="UO5" s="86" t="s">
        <v>89</v>
      </c>
      <c r="UP5" s="86" t="s">
        <v>88</v>
      </c>
      <c r="UQ5" s="86" t="s">
        <v>48</v>
      </c>
      <c r="UR5" s="87" t="s">
        <v>121</v>
      </c>
      <c r="US5" s="86" t="s">
        <v>118</v>
      </c>
      <c r="UT5" s="86" t="s">
        <v>119</v>
      </c>
      <c r="UU5" s="86" t="s">
        <v>49</v>
      </c>
      <c r="UV5" s="86" t="s">
        <v>50</v>
      </c>
      <c r="UW5" s="86" t="s">
        <v>89</v>
      </c>
      <c r="UX5" s="86" t="s">
        <v>88</v>
      </c>
      <c r="UY5" s="86" t="s">
        <v>48</v>
      </c>
      <c r="UZ5" s="87" t="s">
        <v>121</v>
      </c>
      <c r="VA5" s="86" t="s">
        <v>118</v>
      </c>
      <c r="VB5" s="86" t="s">
        <v>119</v>
      </c>
      <c r="VC5" s="86" t="s">
        <v>49</v>
      </c>
      <c r="VD5" s="86" t="s">
        <v>50</v>
      </c>
      <c r="VE5" s="86" t="s">
        <v>89</v>
      </c>
      <c r="VF5" s="86" t="s">
        <v>88</v>
      </c>
      <c r="VG5" s="86" t="s">
        <v>48</v>
      </c>
      <c r="VH5" s="87" t="s">
        <v>121</v>
      </c>
      <c r="VI5" s="86" t="s">
        <v>118</v>
      </c>
      <c r="VJ5" s="86" t="s">
        <v>119</v>
      </c>
      <c r="VK5" s="86" t="s">
        <v>49</v>
      </c>
      <c r="VL5" s="86" t="s">
        <v>50</v>
      </c>
      <c r="VM5" s="86" t="s">
        <v>89</v>
      </c>
      <c r="VN5" s="86" t="s">
        <v>88</v>
      </c>
      <c r="VO5" s="86" t="s">
        <v>48</v>
      </c>
      <c r="VP5" s="87" t="s">
        <v>121</v>
      </c>
      <c r="VQ5" s="86" t="s">
        <v>118</v>
      </c>
      <c r="VR5" s="86" t="s">
        <v>119</v>
      </c>
      <c r="VS5" s="86" t="s">
        <v>49</v>
      </c>
      <c r="VT5" s="86" t="s">
        <v>50</v>
      </c>
      <c r="VU5" s="86" t="s">
        <v>89</v>
      </c>
      <c r="VV5" s="86" t="s">
        <v>88</v>
      </c>
      <c r="VW5" s="86" t="s">
        <v>48</v>
      </c>
      <c r="VX5" s="87" t="s">
        <v>121</v>
      </c>
      <c r="VY5" s="86" t="s">
        <v>118</v>
      </c>
      <c r="VZ5" s="86" t="s">
        <v>119</v>
      </c>
      <c r="WA5" s="86" t="s">
        <v>49</v>
      </c>
      <c r="WB5" s="86" t="s">
        <v>50</v>
      </c>
      <c r="WC5" s="86" t="s">
        <v>89</v>
      </c>
      <c r="WD5" s="86" t="s">
        <v>88</v>
      </c>
      <c r="WE5" s="86" t="s">
        <v>48</v>
      </c>
      <c r="WF5" s="87" t="s">
        <v>121</v>
      </c>
      <c r="WG5" s="86" t="s">
        <v>118</v>
      </c>
      <c r="WH5" s="86" t="s">
        <v>119</v>
      </c>
      <c r="WI5" s="86" t="s">
        <v>49</v>
      </c>
      <c r="WJ5" s="86" t="s">
        <v>50</v>
      </c>
      <c r="WK5" s="86" t="s">
        <v>89</v>
      </c>
      <c r="WL5" s="86" t="s">
        <v>88</v>
      </c>
      <c r="WM5" s="86" t="s">
        <v>48</v>
      </c>
      <c r="WN5" s="87" t="s">
        <v>121</v>
      </c>
      <c r="WO5" s="86" t="s">
        <v>118</v>
      </c>
      <c r="WP5" s="86" t="s">
        <v>119</v>
      </c>
      <c r="WQ5" s="86" t="s">
        <v>49</v>
      </c>
      <c r="WR5" s="86" t="s">
        <v>50</v>
      </c>
      <c r="WS5" s="86" t="s">
        <v>89</v>
      </c>
      <c r="WT5" s="86" t="s">
        <v>88</v>
      </c>
      <c r="WU5" s="86" t="s">
        <v>48</v>
      </c>
      <c r="WV5" s="87" t="s">
        <v>121</v>
      </c>
      <c r="WW5" s="86" t="s">
        <v>118</v>
      </c>
      <c r="WX5" s="86" t="s">
        <v>119</v>
      </c>
      <c r="WY5" s="86" t="s">
        <v>49</v>
      </c>
      <c r="WZ5" s="86" t="s">
        <v>50</v>
      </c>
      <c r="XA5" s="86" t="s">
        <v>89</v>
      </c>
      <c r="XB5" s="86" t="s">
        <v>88</v>
      </c>
      <c r="XC5" s="86" t="s">
        <v>48</v>
      </c>
      <c r="XD5" s="87" t="s">
        <v>121</v>
      </c>
      <c r="XE5" s="86" t="s">
        <v>118</v>
      </c>
      <c r="XF5" s="86" t="s">
        <v>119</v>
      </c>
      <c r="XG5" s="86" t="s">
        <v>49</v>
      </c>
      <c r="XH5" s="86" t="s">
        <v>50</v>
      </c>
      <c r="XI5" s="86" t="s">
        <v>89</v>
      </c>
      <c r="XJ5" s="86" t="s">
        <v>88</v>
      </c>
      <c r="XK5" s="86" t="s">
        <v>48</v>
      </c>
      <c r="XL5" s="87" t="s">
        <v>121</v>
      </c>
      <c r="XM5" s="86" t="s">
        <v>118</v>
      </c>
      <c r="XN5" s="86" t="s">
        <v>119</v>
      </c>
      <c r="XO5" s="86" t="s">
        <v>49</v>
      </c>
      <c r="XP5" s="86" t="s">
        <v>50</v>
      </c>
      <c r="XQ5" s="86" t="s">
        <v>89</v>
      </c>
      <c r="XR5" s="86" t="s">
        <v>88</v>
      </c>
      <c r="XS5" s="86" t="s">
        <v>48</v>
      </c>
      <c r="XT5" s="87" t="s">
        <v>121</v>
      </c>
      <c r="XU5" s="86" t="s">
        <v>118</v>
      </c>
      <c r="XV5" s="86" t="s">
        <v>119</v>
      </c>
      <c r="XW5" s="86" t="s">
        <v>49</v>
      </c>
      <c r="XX5" s="86" t="s">
        <v>50</v>
      </c>
      <c r="XY5" s="86" t="s">
        <v>89</v>
      </c>
      <c r="XZ5" s="86" t="s">
        <v>88</v>
      </c>
      <c r="YA5" s="86" t="s">
        <v>48</v>
      </c>
      <c r="YB5" s="87" t="s">
        <v>121</v>
      </c>
      <c r="YC5" s="86" t="s">
        <v>118</v>
      </c>
      <c r="YD5" s="86" t="s">
        <v>119</v>
      </c>
      <c r="YE5" s="86" t="s">
        <v>49</v>
      </c>
      <c r="YF5" s="86" t="s">
        <v>50</v>
      </c>
      <c r="YG5" s="86" t="s">
        <v>89</v>
      </c>
      <c r="YH5" s="86" t="s">
        <v>88</v>
      </c>
      <c r="YI5" s="86" t="s">
        <v>48</v>
      </c>
      <c r="YJ5" s="87" t="s">
        <v>121</v>
      </c>
      <c r="YK5" s="86" t="s">
        <v>118</v>
      </c>
      <c r="YL5" s="86" t="s">
        <v>119</v>
      </c>
      <c r="YM5" s="86" t="s">
        <v>49</v>
      </c>
      <c r="YN5" s="86" t="s">
        <v>50</v>
      </c>
      <c r="YO5" s="86" t="s">
        <v>89</v>
      </c>
      <c r="YP5" s="86" t="s">
        <v>88</v>
      </c>
      <c r="YQ5" s="86" t="s">
        <v>48</v>
      </c>
      <c r="YR5" s="87" t="s">
        <v>121</v>
      </c>
      <c r="YS5" s="86" t="s">
        <v>118</v>
      </c>
      <c r="YT5" s="86" t="s">
        <v>119</v>
      </c>
      <c r="YU5" s="86" t="s">
        <v>49</v>
      </c>
      <c r="YV5" s="86" t="s">
        <v>50</v>
      </c>
      <c r="YW5" s="86" t="s">
        <v>89</v>
      </c>
      <c r="YX5" s="86" t="s">
        <v>88</v>
      </c>
      <c r="YY5" s="86" t="s">
        <v>48</v>
      </c>
      <c r="YZ5" s="87" t="s">
        <v>121</v>
      </c>
      <c r="ZA5" s="86" t="s">
        <v>118</v>
      </c>
      <c r="ZB5" s="86" t="s">
        <v>119</v>
      </c>
      <c r="ZC5" s="86" t="s">
        <v>49</v>
      </c>
      <c r="ZD5" s="86" t="s">
        <v>50</v>
      </c>
      <c r="ZE5" s="86" t="s">
        <v>89</v>
      </c>
      <c r="ZF5" s="86" t="s">
        <v>88</v>
      </c>
      <c r="ZG5" s="86" t="s">
        <v>48</v>
      </c>
      <c r="ZH5" s="87" t="s">
        <v>121</v>
      </c>
      <c r="ZI5" s="86" t="s">
        <v>118</v>
      </c>
      <c r="ZJ5" s="86" t="s">
        <v>119</v>
      </c>
      <c r="ZK5" s="86" t="s">
        <v>49</v>
      </c>
      <c r="ZL5" s="86" t="s">
        <v>50</v>
      </c>
      <c r="ZM5" s="86" t="s">
        <v>89</v>
      </c>
      <c r="ZN5" s="86" t="s">
        <v>88</v>
      </c>
      <c r="ZO5" s="86" t="s">
        <v>48</v>
      </c>
      <c r="ZP5" s="87" t="s">
        <v>121</v>
      </c>
      <c r="ZQ5" s="86" t="s">
        <v>118</v>
      </c>
      <c r="ZR5" s="86" t="s">
        <v>119</v>
      </c>
      <c r="ZS5" s="86" t="s">
        <v>49</v>
      </c>
      <c r="ZT5" s="86" t="s">
        <v>50</v>
      </c>
      <c r="ZU5" s="86" t="s">
        <v>89</v>
      </c>
      <c r="ZV5" s="86" t="s">
        <v>88</v>
      </c>
      <c r="ZW5" s="86" t="s">
        <v>48</v>
      </c>
      <c r="ZX5" s="87" t="s">
        <v>121</v>
      </c>
      <c r="ZY5" s="86" t="s">
        <v>118</v>
      </c>
      <c r="ZZ5" s="86" t="s">
        <v>119</v>
      </c>
      <c r="AAA5" s="86" t="s">
        <v>49</v>
      </c>
      <c r="AAB5" s="86" t="s">
        <v>50</v>
      </c>
      <c r="AAC5" s="86" t="s">
        <v>89</v>
      </c>
      <c r="AAD5" s="86" t="s">
        <v>88</v>
      </c>
      <c r="AAE5" s="86" t="s">
        <v>48</v>
      </c>
      <c r="AAF5" s="87" t="s">
        <v>121</v>
      </c>
      <c r="AAG5" s="86" t="s">
        <v>118</v>
      </c>
      <c r="AAH5" s="86" t="s">
        <v>119</v>
      </c>
      <c r="AAI5" s="86" t="s">
        <v>49</v>
      </c>
      <c r="AAJ5" s="86" t="s">
        <v>50</v>
      </c>
      <c r="AAK5" s="86" t="s">
        <v>89</v>
      </c>
      <c r="AAL5" s="86" t="s">
        <v>88</v>
      </c>
      <c r="AAM5" s="86" t="s">
        <v>48</v>
      </c>
      <c r="AAN5" s="87" t="s">
        <v>121</v>
      </c>
      <c r="AAO5" s="86" t="s">
        <v>118</v>
      </c>
      <c r="AAP5" s="86" t="s">
        <v>119</v>
      </c>
      <c r="AAQ5" s="86" t="s">
        <v>49</v>
      </c>
      <c r="AAR5" s="86" t="s">
        <v>50</v>
      </c>
      <c r="AAS5" s="86" t="s">
        <v>89</v>
      </c>
      <c r="AAT5" s="86" t="s">
        <v>88</v>
      </c>
      <c r="AAU5" s="86" t="s">
        <v>48</v>
      </c>
      <c r="AAV5" s="87" t="s">
        <v>121</v>
      </c>
      <c r="AAW5" s="86" t="s">
        <v>118</v>
      </c>
      <c r="AAX5" s="86" t="s">
        <v>119</v>
      </c>
      <c r="AAY5" s="86" t="s">
        <v>49</v>
      </c>
      <c r="AAZ5" s="86" t="s">
        <v>50</v>
      </c>
      <c r="ABA5" s="86" t="s">
        <v>89</v>
      </c>
      <c r="ABB5" s="86" t="s">
        <v>88</v>
      </c>
      <c r="ABC5" s="86" t="s">
        <v>48</v>
      </c>
      <c r="ABD5" s="87" t="s">
        <v>121</v>
      </c>
      <c r="ABE5" s="86" t="s">
        <v>118</v>
      </c>
      <c r="ABF5" s="86" t="s">
        <v>119</v>
      </c>
      <c r="ABG5" s="86" t="s">
        <v>49</v>
      </c>
      <c r="ABH5" s="86" t="s">
        <v>50</v>
      </c>
      <c r="ABI5" s="86" t="s">
        <v>89</v>
      </c>
      <c r="ABJ5" s="86" t="s">
        <v>88</v>
      </c>
      <c r="ABK5" s="86" t="s">
        <v>48</v>
      </c>
      <c r="ABL5" s="87" t="s">
        <v>121</v>
      </c>
      <c r="ABM5" s="86" t="s">
        <v>118</v>
      </c>
      <c r="ABN5" s="86" t="s">
        <v>119</v>
      </c>
      <c r="ABO5" s="86" t="s">
        <v>49</v>
      </c>
      <c r="ABP5" s="86" t="s">
        <v>50</v>
      </c>
      <c r="ABQ5" s="86" t="s">
        <v>89</v>
      </c>
      <c r="ABR5" s="86" t="s">
        <v>88</v>
      </c>
      <c r="ABS5" s="86" t="s">
        <v>48</v>
      </c>
      <c r="ABT5" s="87" t="s">
        <v>121</v>
      </c>
      <c r="ABU5" s="86" t="s">
        <v>118</v>
      </c>
      <c r="ABV5" s="86" t="s">
        <v>119</v>
      </c>
      <c r="ABW5" s="86" t="s">
        <v>49</v>
      </c>
      <c r="ABX5" s="86" t="s">
        <v>50</v>
      </c>
      <c r="ABY5" s="86" t="s">
        <v>89</v>
      </c>
      <c r="ABZ5" s="86" t="s">
        <v>88</v>
      </c>
      <c r="ACA5" s="86" t="s">
        <v>48</v>
      </c>
      <c r="ACB5" s="87" t="s">
        <v>121</v>
      </c>
      <c r="ACC5" s="86" t="s">
        <v>118</v>
      </c>
      <c r="ACD5" s="86" t="s">
        <v>119</v>
      </c>
      <c r="ACE5" s="86" t="s">
        <v>49</v>
      </c>
      <c r="ACF5" s="86" t="s">
        <v>50</v>
      </c>
      <c r="ACG5" s="86" t="s">
        <v>89</v>
      </c>
      <c r="ACH5" s="86" t="s">
        <v>88</v>
      </c>
      <c r="ACI5" s="86" t="s">
        <v>48</v>
      </c>
      <c r="ACJ5" s="87" t="s">
        <v>121</v>
      </c>
      <c r="ACK5" s="86" t="s">
        <v>118</v>
      </c>
      <c r="ACL5" s="86" t="s">
        <v>119</v>
      </c>
      <c r="ACM5" s="86" t="s">
        <v>49</v>
      </c>
      <c r="ACN5" s="86" t="s">
        <v>50</v>
      </c>
      <c r="ACO5" s="86" t="s">
        <v>89</v>
      </c>
      <c r="ACP5" s="86" t="s">
        <v>88</v>
      </c>
      <c r="ACQ5" s="86" t="s">
        <v>48</v>
      </c>
      <c r="ACR5" s="87" t="s">
        <v>121</v>
      </c>
      <c r="ACS5" s="86" t="s">
        <v>118</v>
      </c>
      <c r="ACT5" s="86" t="s">
        <v>119</v>
      </c>
      <c r="ACU5" s="86" t="s">
        <v>49</v>
      </c>
      <c r="ACV5" s="86" t="s">
        <v>50</v>
      </c>
      <c r="ACW5" s="86" t="s">
        <v>89</v>
      </c>
      <c r="ACX5" s="86" t="s">
        <v>88</v>
      </c>
      <c r="ACY5" s="86" t="s">
        <v>48</v>
      </c>
      <c r="ACZ5" s="87" t="s">
        <v>121</v>
      </c>
      <c r="ADA5" s="86" t="s">
        <v>118</v>
      </c>
      <c r="ADB5" s="86" t="s">
        <v>119</v>
      </c>
      <c r="ADC5" s="86" t="s">
        <v>49</v>
      </c>
      <c r="ADD5" s="86" t="s">
        <v>50</v>
      </c>
      <c r="ADE5" s="86" t="s">
        <v>89</v>
      </c>
      <c r="ADF5" s="86" t="s">
        <v>88</v>
      </c>
      <c r="ADG5" s="86" t="s">
        <v>48</v>
      </c>
      <c r="ADH5" s="87" t="s">
        <v>121</v>
      </c>
      <c r="ADI5" s="86" t="s">
        <v>118</v>
      </c>
      <c r="ADJ5" s="86" t="s">
        <v>119</v>
      </c>
      <c r="ADK5" s="86" t="s">
        <v>49</v>
      </c>
      <c r="ADL5" s="86" t="s">
        <v>50</v>
      </c>
      <c r="ADM5" s="86" t="s">
        <v>89</v>
      </c>
      <c r="ADN5" s="86" t="s">
        <v>88</v>
      </c>
      <c r="ADO5" s="86" t="s">
        <v>48</v>
      </c>
      <c r="ADP5" s="87" t="s">
        <v>121</v>
      </c>
      <c r="ADQ5" s="86" t="s">
        <v>118</v>
      </c>
      <c r="ADR5" s="86" t="s">
        <v>119</v>
      </c>
      <c r="ADS5" s="86" t="s">
        <v>49</v>
      </c>
      <c r="ADT5" s="86" t="s">
        <v>50</v>
      </c>
      <c r="ADU5" s="86" t="s">
        <v>89</v>
      </c>
      <c r="ADV5" s="86" t="s">
        <v>88</v>
      </c>
      <c r="ADW5" s="86" t="s">
        <v>48</v>
      </c>
      <c r="ADX5" s="87" t="s">
        <v>121</v>
      </c>
      <c r="ADY5" s="86" t="s">
        <v>118</v>
      </c>
      <c r="ADZ5" s="86" t="s">
        <v>119</v>
      </c>
      <c r="AEA5" s="86" t="s">
        <v>49</v>
      </c>
      <c r="AEB5" s="86" t="s">
        <v>50</v>
      </c>
      <c r="AEC5" s="86" t="s">
        <v>89</v>
      </c>
      <c r="AED5" s="84"/>
      <c r="AEE5" s="79"/>
      <c r="AEF5" s="80"/>
    </row>
    <row r="6" spans="1:813" s="38" customFormat="1" ht="31.5">
      <c r="A6" s="67"/>
      <c r="B6" s="39" t="s">
        <v>90</v>
      </c>
      <c r="C6" s="39" t="s">
        <v>91</v>
      </c>
      <c r="D6" s="39" t="s">
        <v>92</v>
      </c>
      <c r="E6" s="39" t="s">
        <v>93</v>
      </c>
      <c r="F6" s="39" t="s">
        <v>94</v>
      </c>
      <c r="G6" s="39" t="s">
        <v>5</v>
      </c>
      <c r="H6" s="39" t="s">
        <v>6</v>
      </c>
      <c r="I6" s="39" t="s">
        <v>96</v>
      </c>
      <c r="J6" s="39" t="s">
        <v>97</v>
      </c>
      <c r="K6" s="39" t="s">
        <v>105</v>
      </c>
      <c r="L6" s="39" t="s">
        <v>120</v>
      </c>
      <c r="M6" s="39" t="s">
        <v>95</v>
      </c>
      <c r="N6" s="39" t="s">
        <v>109</v>
      </c>
      <c r="O6" s="39" t="s">
        <v>108</v>
      </c>
      <c r="P6" s="39" t="s">
        <v>107</v>
      </c>
      <c r="Q6" s="39" t="s">
        <v>106</v>
      </c>
      <c r="R6" s="39" t="s">
        <v>94</v>
      </c>
      <c r="S6" s="39" t="s">
        <v>109</v>
      </c>
      <c r="T6" s="39" t="s">
        <v>110</v>
      </c>
      <c r="U6" s="39" t="s">
        <v>120</v>
      </c>
      <c r="V6" s="39" t="s">
        <v>95</v>
      </c>
      <c r="W6" s="39" t="s">
        <v>108</v>
      </c>
      <c r="X6" s="39" t="s">
        <v>107</v>
      </c>
      <c r="Y6" s="39" t="s">
        <v>106</v>
      </c>
      <c r="Z6" s="39" t="s">
        <v>94</v>
      </c>
      <c r="AA6" s="39" t="s">
        <v>109</v>
      </c>
      <c r="AB6" s="39" t="s">
        <v>110</v>
      </c>
      <c r="AC6" s="39" t="s">
        <v>120</v>
      </c>
      <c r="AD6" s="39" t="s">
        <v>95</v>
      </c>
      <c r="AE6" s="39" t="s">
        <v>108</v>
      </c>
      <c r="AF6" s="39" t="s">
        <v>107</v>
      </c>
      <c r="AG6" s="39" t="s">
        <v>106</v>
      </c>
      <c r="AH6" s="39" t="s">
        <v>94</v>
      </c>
      <c r="AI6" s="39" t="s">
        <v>109</v>
      </c>
      <c r="AJ6" s="39" t="s">
        <v>110</v>
      </c>
      <c r="AK6" s="39" t="s">
        <v>120</v>
      </c>
      <c r="AL6" s="39" t="s">
        <v>95</v>
      </c>
      <c r="AM6" s="39" t="s">
        <v>108</v>
      </c>
      <c r="AN6" s="39" t="s">
        <v>107</v>
      </c>
      <c r="AO6" s="39" t="s">
        <v>106</v>
      </c>
      <c r="AP6" s="39" t="s">
        <v>94</v>
      </c>
      <c r="AQ6" s="39" t="s">
        <v>109</v>
      </c>
      <c r="AR6" s="39" t="s">
        <v>110</v>
      </c>
      <c r="AS6" s="39" t="s">
        <v>120</v>
      </c>
      <c r="AT6" s="39" t="s">
        <v>95</v>
      </c>
      <c r="AU6" s="39" t="s">
        <v>108</v>
      </c>
      <c r="AV6" s="39" t="s">
        <v>107</v>
      </c>
      <c r="AW6" s="39" t="s">
        <v>106</v>
      </c>
      <c r="AX6" s="39" t="s">
        <v>94</v>
      </c>
      <c r="AY6" s="39" t="s">
        <v>109</v>
      </c>
      <c r="AZ6" s="39" t="s">
        <v>110</v>
      </c>
      <c r="BA6" s="39" t="s">
        <v>120</v>
      </c>
      <c r="BB6" s="39" t="s">
        <v>95</v>
      </c>
      <c r="BC6" s="39" t="s">
        <v>108</v>
      </c>
      <c r="BD6" s="39" t="s">
        <v>107</v>
      </c>
      <c r="BE6" s="39" t="s">
        <v>106</v>
      </c>
      <c r="BF6" s="39" t="s">
        <v>94</v>
      </c>
      <c r="BG6" s="39" t="s">
        <v>109</v>
      </c>
      <c r="BH6" s="39" t="s">
        <v>110</v>
      </c>
      <c r="BI6" s="39" t="s">
        <v>120</v>
      </c>
      <c r="BJ6" s="39" t="s">
        <v>95</v>
      </c>
      <c r="BK6" s="39" t="s">
        <v>108</v>
      </c>
      <c r="BL6" s="39" t="s">
        <v>107</v>
      </c>
      <c r="BM6" s="39" t="s">
        <v>106</v>
      </c>
      <c r="BN6" s="39" t="s">
        <v>94</v>
      </c>
      <c r="BO6" s="39" t="s">
        <v>109</v>
      </c>
      <c r="BP6" s="39" t="s">
        <v>110</v>
      </c>
      <c r="BQ6" s="39" t="s">
        <v>120</v>
      </c>
      <c r="BR6" s="39" t="s">
        <v>95</v>
      </c>
      <c r="BS6" s="39" t="s">
        <v>108</v>
      </c>
      <c r="BT6" s="39" t="s">
        <v>107</v>
      </c>
      <c r="BU6" s="39" t="s">
        <v>106</v>
      </c>
      <c r="BV6" s="39" t="s">
        <v>94</v>
      </c>
      <c r="BW6" s="39" t="s">
        <v>109</v>
      </c>
      <c r="BX6" s="39" t="s">
        <v>110</v>
      </c>
      <c r="BY6" s="39" t="s">
        <v>120</v>
      </c>
      <c r="BZ6" s="39" t="s">
        <v>95</v>
      </c>
      <c r="CA6" s="39" t="s">
        <v>108</v>
      </c>
      <c r="CB6" s="39" t="s">
        <v>107</v>
      </c>
      <c r="CC6" s="39" t="s">
        <v>106</v>
      </c>
      <c r="CD6" s="39" t="s">
        <v>94</v>
      </c>
      <c r="CE6" s="39" t="s">
        <v>109</v>
      </c>
      <c r="CF6" s="39" t="s">
        <v>110</v>
      </c>
      <c r="CG6" s="39" t="s">
        <v>120</v>
      </c>
      <c r="CH6" s="39" t="s">
        <v>95</v>
      </c>
      <c r="CI6" s="39" t="s">
        <v>108</v>
      </c>
      <c r="CJ6" s="39" t="s">
        <v>107</v>
      </c>
      <c r="CK6" s="39" t="s">
        <v>106</v>
      </c>
      <c r="CL6" s="39" t="s">
        <v>94</v>
      </c>
      <c r="CM6" s="39" t="s">
        <v>109</v>
      </c>
      <c r="CN6" s="39" t="s">
        <v>110</v>
      </c>
      <c r="CO6" s="39" t="s">
        <v>120</v>
      </c>
      <c r="CP6" s="39" t="s">
        <v>95</v>
      </c>
      <c r="CQ6" s="39" t="s">
        <v>108</v>
      </c>
      <c r="CR6" s="39" t="s">
        <v>107</v>
      </c>
      <c r="CS6" s="39" t="s">
        <v>106</v>
      </c>
      <c r="CT6" s="39" t="s">
        <v>94</v>
      </c>
      <c r="CU6" s="39" t="s">
        <v>109</v>
      </c>
      <c r="CV6" s="39" t="s">
        <v>110</v>
      </c>
      <c r="CW6" s="39" t="s">
        <v>120</v>
      </c>
      <c r="CX6" s="39" t="s">
        <v>95</v>
      </c>
      <c r="CY6" s="39" t="s">
        <v>108</v>
      </c>
      <c r="CZ6" s="39" t="s">
        <v>107</v>
      </c>
      <c r="DA6" s="39" t="s">
        <v>106</v>
      </c>
      <c r="DB6" s="39" t="s">
        <v>94</v>
      </c>
      <c r="DC6" s="39" t="s">
        <v>109</v>
      </c>
      <c r="DD6" s="39" t="s">
        <v>110</v>
      </c>
      <c r="DE6" s="39" t="s">
        <v>120</v>
      </c>
      <c r="DF6" s="39" t="s">
        <v>95</v>
      </c>
      <c r="DG6" s="39" t="s">
        <v>108</v>
      </c>
      <c r="DH6" s="39" t="s">
        <v>107</v>
      </c>
      <c r="DI6" s="39" t="s">
        <v>106</v>
      </c>
      <c r="DJ6" s="39" t="s">
        <v>94</v>
      </c>
      <c r="DK6" s="39" t="s">
        <v>109</v>
      </c>
      <c r="DL6" s="39" t="s">
        <v>110</v>
      </c>
      <c r="DM6" s="39" t="s">
        <v>120</v>
      </c>
      <c r="DN6" s="39" t="s">
        <v>95</v>
      </c>
      <c r="DO6" s="39" t="s">
        <v>108</v>
      </c>
      <c r="DP6" s="39" t="s">
        <v>107</v>
      </c>
      <c r="DQ6" s="39" t="s">
        <v>106</v>
      </c>
      <c r="DR6" s="39" t="s">
        <v>94</v>
      </c>
      <c r="DS6" s="39" t="s">
        <v>109</v>
      </c>
      <c r="DT6" s="39" t="s">
        <v>110</v>
      </c>
      <c r="DU6" s="39" t="s">
        <v>120</v>
      </c>
      <c r="DV6" s="39" t="s">
        <v>95</v>
      </c>
      <c r="DW6" s="39" t="s">
        <v>108</v>
      </c>
      <c r="DX6" s="39" t="s">
        <v>107</v>
      </c>
      <c r="DY6" s="39" t="s">
        <v>106</v>
      </c>
      <c r="DZ6" s="39" t="s">
        <v>94</v>
      </c>
      <c r="EA6" s="39" t="s">
        <v>109</v>
      </c>
      <c r="EB6" s="39" t="s">
        <v>110</v>
      </c>
      <c r="EC6" s="39" t="s">
        <v>120</v>
      </c>
      <c r="ED6" s="39" t="s">
        <v>95</v>
      </c>
      <c r="EE6" s="39" t="s">
        <v>108</v>
      </c>
      <c r="EF6" s="39" t="s">
        <v>107</v>
      </c>
      <c r="EG6" s="39" t="s">
        <v>106</v>
      </c>
      <c r="EH6" s="39" t="s">
        <v>94</v>
      </c>
      <c r="EI6" s="39" t="s">
        <v>109</v>
      </c>
      <c r="EJ6" s="39" t="s">
        <v>110</v>
      </c>
      <c r="EK6" s="39" t="s">
        <v>120</v>
      </c>
      <c r="EL6" s="39" t="s">
        <v>95</v>
      </c>
      <c r="EM6" s="39" t="s">
        <v>108</v>
      </c>
      <c r="EN6" s="39" t="s">
        <v>107</v>
      </c>
      <c r="EO6" s="39" t="s">
        <v>106</v>
      </c>
      <c r="EP6" s="39" t="s">
        <v>94</v>
      </c>
      <c r="EQ6" s="39" t="s">
        <v>109</v>
      </c>
      <c r="ER6" s="39" t="s">
        <v>110</v>
      </c>
      <c r="ES6" s="39" t="s">
        <v>120</v>
      </c>
      <c r="ET6" s="39" t="s">
        <v>95</v>
      </c>
      <c r="EU6" s="39" t="s">
        <v>108</v>
      </c>
      <c r="EV6" s="39" t="s">
        <v>107</v>
      </c>
      <c r="EW6" s="39" t="s">
        <v>106</v>
      </c>
      <c r="EX6" s="39" t="s">
        <v>94</v>
      </c>
      <c r="EY6" s="39" t="s">
        <v>109</v>
      </c>
      <c r="EZ6" s="39" t="s">
        <v>110</v>
      </c>
      <c r="FA6" s="39" t="s">
        <v>120</v>
      </c>
      <c r="FB6" s="39" t="s">
        <v>95</v>
      </c>
      <c r="FC6" s="39" t="s">
        <v>108</v>
      </c>
      <c r="FD6" s="39" t="s">
        <v>107</v>
      </c>
      <c r="FE6" s="39" t="s">
        <v>106</v>
      </c>
      <c r="FF6" s="39" t="s">
        <v>94</v>
      </c>
      <c r="FG6" s="39" t="s">
        <v>109</v>
      </c>
      <c r="FH6" s="39" t="s">
        <v>110</v>
      </c>
      <c r="FI6" s="39" t="s">
        <v>120</v>
      </c>
      <c r="FJ6" s="39" t="s">
        <v>95</v>
      </c>
      <c r="FK6" s="39" t="s">
        <v>108</v>
      </c>
      <c r="FL6" s="39" t="s">
        <v>107</v>
      </c>
      <c r="FM6" s="39" t="s">
        <v>106</v>
      </c>
      <c r="FN6" s="39" t="s">
        <v>94</v>
      </c>
      <c r="FO6" s="39" t="s">
        <v>109</v>
      </c>
      <c r="FP6" s="39" t="s">
        <v>110</v>
      </c>
      <c r="FQ6" s="39" t="s">
        <v>120</v>
      </c>
      <c r="FR6" s="39" t="s">
        <v>95</v>
      </c>
      <c r="FS6" s="39" t="s">
        <v>108</v>
      </c>
      <c r="FT6" s="39" t="s">
        <v>107</v>
      </c>
      <c r="FU6" s="39" t="s">
        <v>106</v>
      </c>
      <c r="FV6" s="39" t="s">
        <v>94</v>
      </c>
      <c r="FW6" s="39" t="s">
        <v>109</v>
      </c>
      <c r="FX6" s="39" t="s">
        <v>110</v>
      </c>
      <c r="FY6" s="39" t="s">
        <v>120</v>
      </c>
      <c r="FZ6" s="39" t="s">
        <v>95</v>
      </c>
      <c r="GA6" s="39" t="s">
        <v>108</v>
      </c>
      <c r="GB6" s="39" t="s">
        <v>107</v>
      </c>
      <c r="GC6" s="39" t="s">
        <v>106</v>
      </c>
      <c r="GD6" s="39" t="s">
        <v>94</v>
      </c>
      <c r="GE6" s="39" t="s">
        <v>109</v>
      </c>
      <c r="GF6" s="39" t="s">
        <v>110</v>
      </c>
      <c r="GG6" s="39" t="s">
        <v>120</v>
      </c>
      <c r="GH6" s="39" t="s">
        <v>95</v>
      </c>
      <c r="GI6" s="39" t="s">
        <v>108</v>
      </c>
      <c r="GJ6" s="39" t="s">
        <v>107</v>
      </c>
      <c r="GK6" s="39" t="s">
        <v>106</v>
      </c>
      <c r="GL6" s="39" t="s">
        <v>94</v>
      </c>
      <c r="GM6" s="39" t="s">
        <v>109</v>
      </c>
      <c r="GN6" s="39" t="s">
        <v>110</v>
      </c>
      <c r="GO6" s="39" t="s">
        <v>120</v>
      </c>
      <c r="GP6" s="39" t="s">
        <v>95</v>
      </c>
      <c r="GQ6" s="39" t="s">
        <v>108</v>
      </c>
      <c r="GR6" s="39" t="s">
        <v>107</v>
      </c>
      <c r="GS6" s="39" t="s">
        <v>106</v>
      </c>
      <c r="GT6" s="39" t="s">
        <v>94</v>
      </c>
      <c r="GU6" s="39" t="s">
        <v>109</v>
      </c>
      <c r="GV6" s="39" t="s">
        <v>110</v>
      </c>
      <c r="GW6" s="39" t="s">
        <v>120</v>
      </c>
      <c r="GX6" s="39" t="s">
        <v>95</v>
      </c>
      <c r="GY6" s="39" t="s">
        <v>108</v>
      </c>
      <c r="GZ6" s="39" t="s">
        <v>107</v>
      </c>
      <c r="HA6" s="39" t="s">
        <v>106</v>
      </c>
      <c r="HB6" s="39" t="s">
        <v>94</v>
      </c>
      <c r="HC6" s="39" t="s">
        <v>109</v>
      </c>
      <c r="HD6" s="39" t="s">
        <v>110</v>
      </c>
      <c r="HE6" s="39" t="s">
        <v>120</v>
      </c>
      <c r="HF6" s="39" t="s">
        <v>95</v>
      </c>
      <c r="HG6" s="39" t="s">
        <v>108</v>
      </c>
      <c r="HH6" s="39" t="s">
        <v>107</v>
      </c>
      <c r="HI6" s="39" t="s">
        <v>106</v>
      </c>
      <c r="HJ6" s="39" t="s">
        <v>94</v>
      </c>
      <c r="HK6" s="39" t="s">
        <v>109</v>
      </c>
      <c r="HL6" s="39" t="s">
        <v>110</v>
      </c>
      <c r="HM6" s="39" t="s">
        <v>120</v>
      </c>
      <c r="HN6" s="39" t="s">
        <v>95</v>
      </c>
      <c r="HO6" s="39" t="s">
        <v>108</v>
      </c>
      <c r="HP6" s="39" t="s">
        <v>107</v>
      </c>
      <c r="HQ6" s="39" t="s">
        <v>106</v>
      </c>
      <c r="HR6" s="39" t="s">
        <v>94</v>
      </c>
      <c r="HS6" s="39" t="s">
        <v>109</v>
      </c>
      <c r="HT6" s="39" t="s">
        <v>110</v>
      </c>
      <c r="HU6" s="39" t="s">
        <v>120</v>
      </c>
      <c r="HV6" s="39" t="s">
        <v>95</v>
      </c>
      <c r="HW6" s="39" t="s">
        <v>108</v>
      </c>
      <c r="HX6" s="39" t="s">
        <v>107</v>
      </c>
      <c r="HY6" s="39" t="s">
        <v>106</v>
      </c>
      <c r="HZ6" s="39" t="s">
        <v>94</v>
      </c>
      <c r="IA6" s="39" t="s">
        <v>109</v>
      </c>
      <c r="IB6" s="39" t="s">
        <v>110</v>
      </c>
      <c r="IC6" s="39" t="s">
        <v>120</v>
      </c>
      <c r="ID6" s="39" t="s">
        <v>95</v>
      </c>
      <c r="IE6" s="39" t="s">
        <v>108</v>
      </c>
      <c r="IF6" s="39" t="s">
        <v>107</v>
      </c>
      <c r="IG6" s="39" t="s">
        <v>106</v>
      </c>
      <c r="IH6" s="39" t="s">
        <v>94</v>
      </c>
      <c r="II6" s="39" t="s">
        <v>109</v>
      </c>
      <c r="IJ6" s="39" t="s">
        <v>110</v>
      </c>
      <c r="IK6" s="39" t="s">
        <v>120</v>
      </c>
      <c r="IL6" s="39" t="s">
        <v>95</v>
      </c>
      <c r="IM6" s="39" t="s">
        <v>108</v>
      </c>
      <c r="IN6" s="39" t="s">
        <v>107</v>
      </c>
      <c r="IO6" s="39" t="s">
        <v>106</v>
      </c>
      <c r="IP6" s="39" t="s">
        <v>94</v>
      </c>
      <c r="IQ6" s="39" t="s">
        <v>109</v>
      </c>
      <c r="IR6" s="39" t="s">
        <v>110</v>
      </c>
      <c r="IS6" s="39" t="s">
        <v>120</v>
      </c>
      <c r="IT6" s="39" t="s">
        <v>95</v>
      </c>
      <c r="IU6" s="39" t="s">
        <v>108</v>
      </c>
      <c r="IV6" s="39" t="s">
        <v>107</v>
      </c>
      <c r="IW6" s="39" t="s">
        <v>106</v>
      </c>
      <c r="IX6" s="39" t="s">
        <v>94</v>
      </c>
      <c r="IY6" s="39" t="s">
        <v>109</v>
      </c>
      <c r="IZ6" s="39" t="s">
        <v>110</v>
      </c>
      <c r="JA6" s="39" t="s">
        <v>120</v>
      </c>
      <c r="JB6" s="39" t="s">
        <v>95</v>
      </c>
      <c r="JC6" s="39" t="s">
        <v>108</v>
      </c>
      <c r="JD6" s="39" t="s">
        <v>107</v>
      </c>
      <c r="JE6" s="39" t="s">
        <v>106</v>
      </c>
      <c r="JF6" s="39" t="s">
        <v>94</v>
      </c>
      <c r="JG6" s="39" t="s">
        <v>109</v>
      </c>
      <c r="JH6" s="39" t="s">
        <v>110</v>
      </c>
      <c r="JI6" s="39" t="s">
        <v>120</v>
      </c>
      <c r="JJ6" s="39" t="s">
        <v>95</v>
      </c>
      <c r="JK6" s="39" t="s">
        <v>108</v>
      </c>
      <c r="JL6" s="39" t="s">
        <v>107</v>
      </c>
      <c r="JM6" s="39" t="s">
        <v>106</v>
      </c>
      <c r="JN6" s="39" t="s">
        <v>94</v>
      </c>
      <c r="JO6" s="39" t="s">
        <v>109</v>
      </c>
      <c r="JP6" s="39" t="s">
        <v>110</v>
      </c>
      <c r="JQ6" s="39" t="s">
        <v>120</v>
      </c>
      <c r="JR6" s="39" t="s">
        <v>95</v>
      </c>
      <c r="JS6" s="39" t="s">
        <v>108</v>
      </c>
      <c r="JT6" s="39" t="s">
        <v>107</v>
      </c>
      <c r="JU6" s="39" t="s">
        <v>106</v>
      </c>
      <c r="JV6" s="39" t="s">
        <v>94</v>
      </c>
      <c r="JW6" s="39" t="s">
        <v>109</v>
      </c>
      <c r="JX6" s="39" t="s">
        <v>110</v>
      </c>
      <c r="JY6" s="39" t="s">
        <v>120</v>
      </c>
      <c r="JZ6" s="39" t="s">
        <v>95</v>
      </c>
      <c r="KA6" s="39" t="s">
        <v>108</v>
      </c>
      <c r="KB6" s="39" t="s">
        <v>107</v>
      </c>
      <c r="KC6" s="39" t="s">
        <v>106</v>
      </c>
      <c r="KD6" s="39" t="s">
        <v>94</v>
      </c>
      <c r="KE6" s="39" t="s">
        <v>109</v>
      </c>
      <c r="KF6" s="39" t="s">
        <v>110</v>
      </c>
      <c r="KG6" s="39" t="s">
        <v>120</v>
      </c>
      <c r="KH6" s="39" t="s">
        <v>95</v>
      </c>
      <c r="KI6" s="39" t="s">
        <v>108</v>
      </c>
      <c r="KJ6" s="39" t="s">
        <v>107</v>
      </c>
      <c r="KK6" s="39" t="s">
        <v>106</v>
      </c>
      <c r="KL6" s="39" t="s">
        <v>94</v>
      </c>
      <c r="KM6" s="39" t="s">
        <v>109</v>
      </c>
      <c r="KN6" s="39" t="s">
        <v>110</v>
      </c>
      <c r="KO6" s="39" t="s">
        <v>120</v>
      </c>
      <c r="KP6" s="39" t="s">
        <v>95</v>
      </c>
      <c r="KQ6" s="39" t="s">
        <v>108</v>
      </c>
      <c r="KR6" s="39" t="s">
        <v>107</v>
      </c>
      <c r="KS6" s="39" t="s">
        <v>106</v>
      </c>
      <c r="KT6" s="39" t="s">
        <v>94</v>
      </c>
      <c r="KU6" s="39" t="s">
        <v>109</v>
      </c>
      <c r="KV6" s="39" t="s">
        <v>110</v>
      </c>
      <c r="KW6" s="39" t="s">
        <v>120</v>
      </c>
      <c r="KX6" s="39" t="s">
        <v>95</v>
      </c>
      <c r="KY6" s="39" t="s">
        <v>108</v>
      </c>
      <c r="KZ6" s="39" t="s">
        <v>107</v>
      </c>
      <c r="LA6" s="39" t="s">
        <v>106</v>
      </c>
      <c r="LB6" s="39" t="s">
        <v>94</v>
      </c>
      <c r="LC6" s="39" t="s">
        <v>109</v>
      </c>
      <c r="LD6" s="39" t="s">
        <v>110</v>
      </c>
      <c r="LE6" s="39" t="s">
        <v>120</v>
      </c>
      <c r="LF6" s="39" t="s">
        <v>95</v>
      </c>
      <c r="LG6" s="39" t="s">
        <v>108</v>
      </c>
      <c r="LH6" s="39" t="s">
        <v>107</v>
      </c>
      <c r="LI6" s="39" t="s">
        <v>106</v>
      </c>
      <c r="LJ6" s="39" t="s">
        <v>94</v>
      </c>
      <c r="LK6" s="39" t="s">
        <v>109</v>
      </c>
      <c r="LL6" s="39" t="s">
        <v>110</v>
      </c>
      <c r="LM6" s="39" t="s">
        <v>120</v>
      </c>
      <c r="LN6" s="39" t="s">
        <v>95</v>
      </c>
      <c r="LO6" s="39" t="s">
        <v>108</v>
      </c>
      <c r="LP6" s="39" t="s">
        <v>107</v>
      </c>
      <c r="LQ6" s="39" t="s">
        <v>106</v>
      </c>
      <c r="LR6" s="39" t="s">
        <v>94</v>
      </c>
      <c r="LS6" s="39" t="s">
        <v>109</v>
      </c>
      <c r="LT6" s="39" t="s">
        <v>110</v>
      </c>
      <c r="LU6" s="39" t="s">
        <v>120</v>
      </c>
      <c r="LV6" s="39" t="s">
        <v>95</v>
      </c>
      <c r="LW6" s="39" t="s">
        <v>108</v>
      </c>
      <c r="LX6" s="39" t="s">
        <v>107</v>
      </c>
      <c r="LY6" s="39" t="s">
        <v>106</v>
      </c>
      <c r="LZ6" s="39" t="s">
        <v>94</v>
      </c>
      <c r="MA6" s="39" t="s">
        <v>109</v>
      </c>
      <c r="MB6" s="39" t="s">
        <v>110</v>
      </c>
      <c r="MC6" s="39" t="s">
        <v>120</v>
      </c>
      <c r="MD6" s="39" t="s">
        <v>95</v>
      </c>
      <c r="ME6" s="39" t="s">
        <v>108</v>
      </c>
      <c r="MF6" s="39" t="s">
        <v>107</v>
      </c>
      <c r="MG6" s="39" t="s">
        <v>106</v>
      </c>
      <c r="MH6" s="39" t="s">
        <v>94</v>
      </c>
      <c r="MI6" s="39" t="s">
        <v>109</v>
      </c>
      <c r="MJ6" s="39" t="s">
        <v>110</v>
      </c>
      <c r="MK6" s="39" t="s">
        <v>120</v>
      </c>
      <c r="ML6" s="39" t="s">
        <v>95</v>
      </c>
      <c r="MM6" s="39" t="s">
        <v>108</v>
      </c>
      <c r="MN6" s="39" t="s">
        <v>107</v>
      </c>
      <c r="MO6" s="39" t="s">
        <v>106</v>
      </c>
      <c r="MP6" s="39" t="s">
        <v>94</v>
      </c>
      <c r="MQ6" s="39" t="s">
        <v>109</v>
      </c>
      <c r="MR6" s="39" t="s">
        <v>110</v>
      </c>
      <c r="MS6" s="39" t="s">
        <v>120</v>
      </c>
      <c r="MT6" s="39" t="s">
        <v>95</v>
      </c>
      <c r="MU6" s="39" t="s">
        <v>108</v>
      </c>
      <c r="MV6" s="39" t="s">
        <v>107</v>
      </c>
      <c r="MW6" s="39" t="s">
        <v>106</v>
      </c>
      <c r="MX6" s="39" t="s">
        <v>94</v>
      </c>
      <c r="MY6" s="39" t="s">
        <v>109</v>
      </c>
      <c r="MZ6" s="39" t="s">
        <v>110</v>
      </c>
      <c r="NA6" s="39" t="s">
        <v>120</v>
      </c>
      <c r="NB6" s="39" t="s">
        <v>95</v>
      </c>
      <c r="NC6" s="39" t="s">
        <v>108</v>
      </c>
      <c r="ND6" s="39" t="s">
        <v>107</v>
      </c>
      <c r="NE6" s="39" t="s">
        <v>106</v>
      </c>
      <c r="NF6" s="39" t="s">
        <v>94</v>
      </c>
      <c r="NG6" s="39" t="s">
        <v>109</v>
      </c>
      <c r="NH6" s="39" t="s">
        <v>110</v>
      </c>
      <c r="NI6" s="39" t="s">
        <v>120</v>
      </c>
      <c r="NJ6" s="39" t="s">
        <v>95</v>
      </c>
      <c r="NK6" s="39" t="s">
        <v>108</v>
      </c>
      <c r="NL6" s="39" t="s">
        <v>107</v>
      </c>
      <c r="NM6" s="39" t="s">
        <v>106</v>
      </c>
      <c r="NN6" s="39" t="s">
        <v>94</v>
      </c>
      <c r="NO6" s="39" t="s">
        <v>109</v>
      </c>
      <c r="NP6" s="39" t="s">
        <v>110</v>
      </c>
      <c r="NQ6" s="39" t="s">
        <v>120</v>
      </c>
      <c r="NR6" s="39" t="s">
        <v>95</v>
      </c>
      <c r="NS6" s="39" t="s">
        <v>108</v>
      </c>
      <c r="NT6" s="39" t="s">
        <v>107</v>
      </c>
      <c r="NU6" s="39" t="s">
        <v>106</v>
      </c>
      <c r="NV6" s="39" t="s">
        <v>94</v>
      </c>
      <c r="NW6" s="39" t="s">
        <v>109</v>
      </c>
      <c r="NX6" s="39" t="s">
        <v>110</v>
      </c>
      <c r="NY6" s="39" t="s">
        <v>120</v>
      </c>
      <c r="NZ6" s="39" t="s">
        <v>95</v>
      </c>
      <c r="OA6" s="39" t="s">
        <v>108</v>
      </c>
      <c r="OB6" s="39" t="s">
        <v>107</v>
      </c>
      <c r="OC6" s="39" t="s">
        <v>106</v>
      </c>
      <c r="OD6" s="39" t="s">
        <v>94</v>
      </c>
      <c r="OE6" s="39" t="s">
        <v>109</v>
      </c>
      <c r="OF6" s="39" t="s">
        <v>110</v>
      </c>
      <c r="OG6" s="39" t="s">
        <v>120</v>
      </c>
      <c r="OH6" s="39" t="s">
        <v>95</v>
      </c>
      <c r="OI6" s="39" t="s">
        <v>108</v>
      </c>
      <c r="OJ6" s="39" t="s">
        <v>107</v>
      </c>
      <c r="OK6" s="39" t="s">
        <v>106</v>
      </c>
      <c r="OL6" s="39" t="s">
        <v>94</v>
      </c>
      <c r="OM6" s="39" t="s">
        <v>109</v>
      </c>
      <c r="ON6" s="39" t="s">
        <v>110</v>
      </c>
      <c r="OO6" s="39" t="s">
        <v>120</v>
      </c>
      <c r="OP6" s="39" t="s">
        <v>95</v>
      </c>
      <c r="OQ6" s="39" t="s">
        <v>108</v>
      </c>
      <c r="OR6" s="39" t="s">
        <v>107</v>
      </c>
      <c r="OS6" s="39" t="s">
        <v>106</v>
      </c>
      <c r="OT6" s="39" t="s">
        <v>94</v>
      </c>
      <c r="OU6" s="39" t="s">
        <v>109</v>
      </c>
      <c r="OV6" s="39" t="s">
        <v>110</v>
      </c>
      <c r="OW6" s="39" t="s">
        <v>120</v>
      </c>
      <c r="OX6" s="39" t="s">
        <v>95</v>
      </c>
      <c r="OY6" s="39" t="s">
        <v>108</v>
      </c>
      <c r="OZ6" s="39" t="s">
        <v>107</v>
      </c>
      <c r="PA6" s="39" t="s">
        <v>106</v>
      </c>
      <c r="PB6" s="39" t="s">
        <v>94</v>
      </c>
      <c r="PC6" s="39" t="s">
        <v>109</v>
      </c>
      <c r="PD6" s="39" t="s">
        <v>110</v>
      </c>
      <c r="PE6" s="39" t="s">
        <v>120</v>
      </c>
      <c r="PF6" s="39" t="s">
        <v>95</v>
      </c>
      <c r="PG6" s="39" t="s">
        <v>108</v>
      </c>
      <c r="PH6" s="39" t="s">
        <v>107</v>
      </c>
      <c r="PI6" s="39" t="s">
        <v>106</v>
      </c>
      <c r="PJ6" s="39" t="s">
        <v>94</v>
      </c>
      <c r="PK6" s="39" t="s">
        <v>109</v>
      </c>
      <c r="PL6" s="39" t="s">
        <v>110</v>
      </c>
      <c r="PM6" s="39" t="s">
        <v>120</v>
      </c>
      <c r="PN6" s="39" t="s">
        <v>95</v>
      </c>
      <c r="PO6" s="39" t="s">
        <v>108</v>
      </c>
      <c r="PP6" s="39" t="s">
        <v>107</v>
      </c>
      <c r="PQ6" s="39" t="s">
        <v>106</v>
      </c>
      <c r="PR6" s="39" t="s">
        <v>94</v>
      </c>
      <c r="PS6" s="39" t="s">
        <v>109</v>
      </c>
      <c r="PT6" s="39" t="s">
        <v>110</v>
      </c>
      <c r="PU6" s="39" t="s">
        <v>120</v>
      </c>
      <c r="PV6" s="39" t="s">
        <v>95</v>
      </c>
      <c r="PW6" s="39" t="s">
        <v>108</v>
      </c>
      <c r="PX6" s="39" t="s">
        <v>107</v>
      </c>
      <c r="PY6" s="39" t="s">
        <v>106</v>
      </c>
      <c r="PZ6" s="39" t="s">
        <v>94</v>
      </c>
      <c r="QA6" s="39" t="s">
        <v>109</v>
      </c>
      <c r="QB6" s="39" t="s">
        <v>110</v>
      </c>
      <c r="QC6" s="39" t="s">
        <v>120</v>
      </c>
      <c r="QD6" s="39" t="s">
        <v>95</v>
      </c>
      <c r="QE6" s="39" t="s">
        <v>108</v>
      </c>
      <c r="QF6" s="39" t="s">
        <v>107</v>
      </c>
      <c r="QG6" s="39" t="s">
        <v>106</v>
      </c>
      <c r="QH6" s="39" t="s">
        <v>94</v>
      </c>
      <c r="QI6" s="39" t="s">
        <v>109</v>
      </c>
      <c r="QJ6" s="39" t="s">
        <v>110</v>
      </c>
      <c r="QK6" s="39" t="s">
        <v>120</v>
      </c>
      <c r="QL6" s="39" t="s">
        <v>95</v>
      </c>
      <c r="QM6" s="39" t="s">
        <v>108</v>
      </c>
      <c r="QN6" s="39" t="s">
        <v>107</v>
      </c>
      <c r="QO6" s="39" t="s">
        <v>106</v>
      </c>
      <c r="QP6" s="39" t="s">
        <v>94</v>
      </c>
      <c r="QQ6" s="39" t="s">
        <v>109</v>
      </c>
      <c r="QR6" s="39" t="s">
        <v>110</v>
      </c>
      <c r="QS6" s="39" t="s">
        <v>120</v>
      </c>
      <c r="QT6" s="39" t="s">
        <v>95</v>
      </c>
      <c r="QU6" s="39" t="s">
        <v>108</v>
      </c>
      <c r="QV6" s="39" t="s">
        <v>107</v>
      </c>
      <c r="QW6" s="39" t="s">
        <v>106</v>
      </c>
      <c r="QX6" s="39" t="s">
        <v>94</v>
      </c>
      <c r="QY6" s="39" t="s">
        <v>109</v>
      </c>
      <c r="QZ6" s="39" t="s">
        <v>110</v>
      </c>
      <c r="RA6" s="39" t="s">
        <v>120</v>
      </c>
      <c r="RB6" s="39" t="s">
        <v>95</v>
      </c>
      <c r="RC6" s="39" t="s">
        <v>108</v>
      </c>
      <c r="RD6" s="39" t="s">
        <v>107</v>
      </c>
      <c r="RE6" s="39" t="s">
        <v>106</v>
      </c>
      <c r="RF6" s="39" t="s">
        <v>94</v>
      </c>
      <c r="RG6" s="39" t="s">
        <v>109</v>
      </c>
      <c r="RH6" s="39" t="s">
        <v>110</v>
      </c>
      <c r="RI6" s="39" t="s">
        <v>120</v>
      </c>
      <c r="RJ6" s="39" t="s">
        <v>95</v>
      </c>
      <c r="RK6" s="39" t="s">
        <v>108</v>
      </c>
      <c r="RL6" s="39" t="s">
        <v>107</v>
      </c>
      <c r="RM6" s="39" t="s">
        <v>106</v>
      </c>
      <c r="RN6" s="39" t="s">
        <v>94</v>
      </c>
      <c r="RO6" s="39" t="s">
        <v>109</v>
      </c>
      <c r="RP6" s="39" t="s">
        <v>110</v>
      </c>
      <c r="RQ6" s="39" t="s">
        <v>120</v>
      </c>
      <c r="RR6" s="39" t="s">
        <v>95</v>
      </c>
      <c r="RS6" s="39" t="s">
        <v>108</v>
      </c>
      <c r="RT6" s="39" t="s">
        <v>107</v>
      </c>
      <c r="RU6" s="39" t="s">
        <v>106</v>
      </c>
      <c r="RV6" s="39" t="s">
        <v>94</v>
      </c>
      <c r="RW6" s="39" t="s">
        <v>109</v>
      </c>
      <c r="RX6" s="39" t="s">
        <v>110</v>
      </c>
      <c r="RY6" s="39" t="s">
        <v>120</v>
      </c>
      <c r="RZ6" s="39" t="s">
        <v>95</v>
      </c>
      <c r="SA6" s="39" t="s">
        <v>108</v>
      </c>
      <c r="SB6" s="39" t="s">
        <v>107</v>
      </c>
      <c r="SC6" s="39" t="s">
        <v>106</v>
      </c>
      <c r="SD6" s="39" t="s">
        <v>94</v>
      </c>
      <c r="SE6" s="39" t="s">
        <v>109</v>
      </c>
      <c r="SF6" s="39" t="s">
        <v>110</v>
      </c>
      <c r="SG6" s="39" t="s">
        <v>120</v>
      </c>
      <c r="SH6" s="39" t="s">
        <v>95</v>
      </c>
      <c r="SI6" s="39" t="s">
        <v>108</v>
      </c>
      <c r="SJ6" s="39" t="s">
        <v>107</v>
      </c>
      <c r="SK6" s="39" t="s">
        <v>106</v>
      </c>
      <c r="SL6" s="39" t="s">
        <v>94</v>
      </c>
      <c r="SM6" s="39" t="s">
        <v>109</v>
      </c>
      <c r="SN6" s="39" t="s">
        <v>110</v>
      </c>
      <c r="SO6" s="39" t="s">
        <v>120</v>
      </c>
      <c r="SP6" s="39" t="s">
        <v>95</v>
      </c>
      <c r="SQ6" s="39" t="s">
        <v>108</v>
      </c>
      <c r="SR6" s="39" t="s">
        <v>107</v>
      </c>
      <c r="SS6" s="39" t="s">
        <v>106</v>
      </c>
      <c r="ST6" s="39" t="s">
        <v>94</v>
      </c>
      <c r="SU6" s="39" t="s">
        <v>109</v>
      </c>
      <c r="SV6" s="39" t="s">
        <v>110</v>
      </c>
      <c r="SW6" s="39" t="s">
        <v>120</v>
      </c>
      <c r="SX6" s="39" t="s">
        <v>95</v>
      </c>
      <c r="SY6" s="39" t="s">
        <v>108</v>
      </c>
      <c r="SZ6" s="39" t="s">
        <v>107</v>
      </c>
      <c r="TA6" s="39" t="s">
        <v>106</v>
      </c>
      <c r="TB6" s="39" t="s">
        <v>94</v>
      </c>
      <c r="TC6" s="39" t="s">
        <v>109</v>
      </c>
      <c r="TD6" s="39" t="s">
        <v>110</v>
      </c>
      <c r="TE6" s="39" t="s">
        <v>120</v>
      </c>
      <c r="TF6" s="39" t="s">
        <v>95</v>
      </c>
      <c r="TG6" s="39" t="s">
        <v>108</v>
      </c>
      <c r="TH6" s="39" t="s">
        <v>107</v>
      </c>
      <c r="TI6" s="39" t="s">
        <v>106</v>
      </c>
      <c r="TJ6" s="39" t="s">
        <v>94</v>
      </c>
      <c r="TK6" s="39" t="s">
        <v>109</v>
      </c>
      <c r="TL6" s="39" t="s">
        <v>110</v>
      </c>
      <c r="TM6" s="39" t="s">
        <v>120</v>
      </c>
      <c r="TN6" s="39" t="s">
        <v>95</v>
      </c>
      <c r="TO6" s="39" t="s">
        <v>108</v>
      </c>
      <c r="TP6" s="39" t="s">
        <v>107</v>
      </c>
      <c r="TQ6" s="39" t="s">
        <v>106</v>
      </c>
      <c r="TR6" s="39" t="s">
        <v>94</v>
      </c>
      <c r="TS6" s="39" t="s">
        <v>109</v>
      </c>
      <c r="TT6" s="39" t="s">
        <v>110</v>
      </c>
      <c r="TU6" s="39" t="s">
        <v>120</v>
      </c>
      <c r="TV6" s="39" t="s">
        <v>95</v>
      </c>
      <c r="TW6" s="39" t="s">
        <v>108</v>
      </c>
      <c r="TX6" s="39" t="s">
        <v>107</v>
      </c>
      <c r="TY6" s="39" t="s">
        <v>106</v>
      </c>
      <c r="TZ6" s="39" t="s">
        <v>94</v>
      </c>
      <c r="UA6" s="39" t="s">
        <v>109</v>
      </c>
      <c r="UB6" s="39" t="s">
        <v>110</v>
      </c>
      <c r="UC6" s="39" t="s">
        <v>120</v>
      </c>
      <c r="UD6" s="39" t="s">
        <v>95</v>
      </c>
      <c r="UE6" s="39" t="s">
        <v>108</v>
      </c>
      <c r="UF6" s="39" t="s">
        <v>107</v>
      </c>
      <c r="UG6" s="39" t="s">
        <v>106</v>
      </c>
      <c r="UH6" s="39" t="s">
        <v>94</v>
      </c>
      <c r="UI6" s="39" t="s">
        <v>109</v>
      </c>
      <c r="UJ6" s="39" t="s">
        <v>110</v>
      </c>
      <c r="UK6" s="39" t="s">
        <v>120</v>
      </c>
      <c r="UL6" s="39" t="s">
        <v>95</v>
      </c>
      <c r="UM6" s="39" t="s">
        <v>108</v>
      </c>
      <c r="UN6" s="39" t="s">
        <v>107</v>
      </c>
      <c r="UO6" s="39" t="s">
        <v>106</v>
      </c>
      <c r="UP6" s="39" t="s">
        <v>94</v>
      </c>
      <c r="UQ6" s="39" t="s">
        <v>109</v>
      </c>
      <c r="UR6" s="39" t="s">
        <v>110</v>
      </c>
      <c r="US6" s="39" t="s">
        <v>120</v>
      </c>
      <c r="UT6" s="39" t="s">
        <v>95</v>
      </c>
      <c r="UU6" s="39" t="s">
        <v>108</v>
      </c>
      <c r="UV6" s="39" t="s">
        <v>107</v>
      </c>
      <c r="UW6" s="39" t="s">
        <v>106</v>
      </c>
      <c r="UX6" s="39" t="s">
        <v>94</v>
      </c>
      <c r="UY6" s="39" t="s">
        <v>109</v>
      </c>
      <c r="UZ6" s="39" t="s">
        <v>110</v>
      </c>
      <c r="VA6" s="39" t="s">
        <v>120</v>
      </c>
      <c r="VB6" s="39" t="s">
        <v>95</v>
      </c>
      <c r="VC6" s="39" t="s">
        <v>108</v>
      </c>
      <c r="VD6" s="39" t="s">
        <v>107</v>
      </c>
      <c r="VE6" s="39" t="s">
        <v>106</v>
      </c>
      <c r="VF6" s="39" t="s">
        <v>94</v>
      </c>
      <c r="VG6" s="39" t="s">
        <v>109</v>
      </c>
      <c r="VH6" s="39" t="s">
        <v>110</v>
      </c>
      <c r="VI6" s="39" t="s">
        <v>120</v>
      </c>
      <c r="VJ6" s="39" t="s">
        <v>95</v>
      </c>
      <c r="VK6" s="39" t="s">
        <v>108</v>
      </c>
      <c r="VL6" s="39" t="s">
        <v>107</v>
      </c>
      <c r="VM6" s="39" t="s">
        <v>106</v>
      </c>
      <c r="VN6" s="39" t="s">
        <v>94</v>
      </c>
      <c r="VO6" s="39" t="s">
        <v>109</v>
      </c>
      <c r="VP6" s="39" t="s">
        <v>110</v>
      </c>
      <c r="VQ6" s="39" t="s">
        <v>120</v>
      </c>
      <c r="VR6" s="39" t="s">
        <v>95</v>
      </c>
      <c r="VS6" s="39" t="s">
        <v>108</v>
      </c>
      <c r="VT6" s="39" t="s">
        <v>107</v>
      </c>
      <c r="VU6" s="39" t="s">
        <v>106</v>
      </c>
      <c r="VV6" s="39" t="s">
        <v>94</v>
      </c>
      <c r="VW6" s="39" t="s">
        <v>109</v>
      </c>
      <c r="VX6" s="39" t="s">
        <v>110</v>
      </c>
      <c r="VY6" s="39" t="s">
        <v>120</v>
      </c>
      <c r="VZ6" s="39" t="s">
        <v>95</v>
      </c>
      <c r="WA6" s="39" t="s">
        <v>108</v>
      </c>
      <c r="WB6" s="39" t="s">
        <v>107</v>
      </c>
      <c r="WC6" s="39" t="s">
        <v>106</v>
      </c>
      <c r="WD6" s="39" t="s">
        <v>94</v>
      </c>
      <c r="WE6" s="39" t="s">
        <v>109</v>
      </c>
      <c r="WF6" s="39" t="s">
        <v>110</v>
      </c>
      <c r="WG6" s="39" t="s">
        <v>120</v>
      </c>
      <c r="WH6" s="39" t="s">
        <v>95</v>
      </c>
      <c r="WI6" s="39" t="s">
        <v>108</v>
      </c>
      <c r="WJ6" s="39" t="s">
        <v>107</v>
      </c>
      <c r="WK6" s="39" t="s">
        <v>106</v>
      </c>
      <c r="WL6" s="39" t="s">
        <v>94</v>
      </c>
      <c r="WM6" s="39" t="s">
        <v>109</v>
      </c>
      <c r="WN6" s="39" t="s">
        <v>110</v>
      </c>
      <c r="WO6" s="39" t="s">
        <v>120</v>
      </c>
      <c r="WP6" s="39" t="s">
        <v>95</v>
      </c>
      <c r="WQ6" s="39" t="s">
        <v>108</v>
      </c>
      <c r="WR6" s="39" t="s">
        <v>107</v>
      </c>
      <c r="WS6" s="39" t="s">
        <v>106</v>
      </c>
      <c r="WT6" s="39" t="s">
        <v>94</v>
      </c>
      <c r="WU6" s="39" t="s">
        <v>109</v>
      </c>
      <c r="WV6" s="39" t="s">
        <v>110</v>
      </c>
      <c r="WW6" s="39" t="s">
        <v>120</v>
      </c>
      <c r="WX6" s="39" t="s">
        <v>95</v>
      </c>
      <c r="WY6" s="39" t="s">
        <v>108</v>
      </c>
      <c r="WZ6" s="39" t="s">
        <v>107</v>
      </c>
      <c r="XA6" s="39" t="s">
        <v>106</v>
      </c>
      <c r="XB6" s="39" t="s">
        <v>94</v>
      </c>
      <c r="XC6" s="39" t="s">
        <v>109</v>
      </c>
      <c r="XD6" s="39" t="s">
        <v>110</v>
      </c>
      <c r="XE6" s="39" t="s">
        <v>120</v>
      </c>
      <c r="XF6" s="39" t="s">
        <v>95</v>
      </c>
      <c r="XG6" s="39" t="s">
        <v>108</v>
      </c>
      <c r="XH6" s="39" t="s">
        <v>107</v>
      </c>
      <c r="XI6" s="39" t="s">
        <v>106</v>
      </c>
      <c r="XJ6" s="39" t="s">
        <v>94</v>
      </c>
      <c r="XK6" s="39" t="s">
        <v>109</v>
      </c>
      <c r="XL6" s="39" t="s">
        <v>110</v>
      </c>
      <c r="XM6" s="39" t="s">
        <v>120</v>
      </c>
      <c r="XN6" s="39" t="s">
        <v>95</v>
      </c>
      <c r="XO6" s="39" t="s">
        <v>108</v>
      </c>
      <c r="XP6" s="39" t="s">
        <v>107</v>
      </c>
      <c r="XQ6" s="39" t="s">
        <v>106</v>
      </c>
      <c r="XR6" s="39" t="s">
        <v>94</v>
      </c>
      <c r="XS6" s="39" t="s">
        <v>109</v>
      </c>
      <c r="XT6" s="39" t="s">
        <v>110</v>
      </c>
      <c r="XU6" s="39" t="s">
        <v>120</v>
      </c>
      <c r="XV6" s="39" t="s">
        <v>95</v>
      </c>
      <c r="XW6" s="39" t="s">
        <v>108</v>
      </c>
      <c r="XX6" s="39" t="s">
        <v>107</v>
      </c>
      <c r="XY6" s="39" t="s">
        <v>106</v>
      </c>
      <c r="XZ6" s="39" t="s">
        <v>94</v>
      </c>
      <c r="YA6" s="39" t="s">
        <v>109</v>
      </c>
      <c r="YB6" s="39" t="s">
        <v>110</v>
      </c>
      <c r="YC6" s="39" t="s">
        <v>120</v>
      </c>
      <c r="YD6" s="39" t="s">
        <v>95</v>
      </c>
      <c r="YE6" s="39" t="s">
        <v>108</v>
      </c>
      <c r="YF6" s="39" t="s">
        <v>107</v>
      </c>
      <c r="YG6" s="39" t="s">
        <v>106</v>
      </c>
      <c r="YH6" s="39" t="s">
        <v>94</v>
      </c>
      <c r="YI6" s="39" t="s">
        <v>109</v>
      </c>
      <c r="YJ6" s="39" t="s">
        <v>110</v>
      </c>
      <c r="YK6" s="39" t="s">
        <v>120</v>
      </c>
      <c r="YL6" s="39" t="s">
        <v>95</v>
      </c>
      <c r="YM6" s="39" t="s">
        <v>108</v>
      </c>
      <c r="YN6" s="39" t="s">
        <v>107</v>
      </c>
      <c r="YO6" s="39" t="s">
        <v>106</v>
      </c>
      <c r="YP6" s="39" t="s">
        <v>94</v>
      </c>
      <c r="YQ6" s="39" t="s">
        <v>109</v>
      </c>
      <c r="YR6" s="39" t="s">
        <v>110</v>
      </c>
      <c r="YS6" s="39" t="s">
        <v>120</v>
      </c>
      <c r="YT6" s="39" t="s">
        <v>95</v>
      </c>
      <c r="YU6" s="39" t="s">
        <v>108</v>
      </c>
      <c r="YV6" s="39" t="s">
        <v>107</v>
      </c>
      <c r="YW6" s="39" t="s">
        <v>106</v>
      </c>
      <c r="YX6" s="39" t="s">
        <v>94</v>
      </c>
      <c r="YY6" s="39" t="s">
        <v>109</v>
      </c>
      <c r="YZ6" s="39" t="s">
        <v>110</v>
      </c>
      <c r="ZA6" s="39" t="s">
        <v>120</v>
      </c>
      <c r="ZB6" s="39" t="s">
        <v>95</v>
      </c>
      <c r="ZC6" s="39" t="s">
        <v>108</v>
      </c>
      <c r="ZD6" s="39" t="s">
        <v>107</v>
      </c>
      <c r="ZE6" s="39" t="s">
        <v>106</v>
      </c>
      <c r="ZF6" s="39" t="s">
        <v>94</v>
      </c>
      <c r="ZG6" s="39" t="s">
        <v>109</v>
      </c>
      <c r="ZH6" s="39" t="s">
        <v>110</v>
      </c>
      <c r="ZI6" s="39" t="s">
        <v>120</v>
      </c>
      <c r="ZJ6" s="39" t="s">
        <v>95</v>
      </c>
      <c r="ZK6" s="39" t="s">
        <v>108</v>
      </c>
      <c r="ZL6" s="39" t="s">
        <v>107</v>
      </c>
      <c r="ZM6" s="39" t="s">
        <v>106</v>
      </c>
      <c r="ZN6" s="39" t="s">
        <v>94</v>
      </c>
      <c r="ZO6" s="39" t="s">
        <v>109</v>
      </c>
      <c r="ZP6" s="39" t="s">
        <v>110</v>
      </c>
      <c r="ZQ6" s="39" t="s">
        <v>120</v>
      </c>
      <c r="ZR6" s="39" t="s">
        <v>95</v>
      </c>
      <c r="ZS6" s="39" t="s">
        <v>108</v>
      </c>
      <c r="ZT6" s="39" t="s">
        <v>107</v>
      </c>
      <c r="ZU6" s="39" t="s">
        <v>106</v>
      </c>
      <c r="ZV6" s="39" t="s">
        <v>94</v>
      </c>
      <c r="ZW6" s="39" t="s">
        <v>109</v>
      </c>
      <c r="ZX6" s="39" t="s">
        <v>110</v>
      </c>
      <c r="ZY6" s="39" t="s">
        <v>120</v>
      </c>
      <c r="ZZ6" s="39" t="s">
        <v>95</v>
      </c>
      <c r="AAA6" s="39" t="s">
        <v>108</v>
      </c>
      <c r="AAB6" s="39" t="s">
        <v>107</v>
      </c>
      <c r="AAC6" s="39" t="s">
        <v>106</v>
      </c>
      <c r="AAD6" s="39" t="s">
        <v>94</v>
      </c>
      <c r="AAE6" s="39" t="s">
        <v>109</v>
      </c>
      <c r="AAF6" s="39" t="s">
        <v>110</v>
      </c>
      <c r="AAG6" s="39" t="s">
        <v>120</v>
      </c>
      <c r="AAH6" s="39" t="s">
        <v>95</v>
      </c>
      <c r="AAI6" s="39" t="s">
        <v>108</v>
      </c>
      <c r="AAJ6" s="39" t="s">
        <v>107</v>
      </c>
      <c r="AAK6" s="39" t="s">
        <v>106</v>
      </c>
      <c r="AAL6" s="39" t="s">
        <v>94</v>
      </c>
      <c r="AAM6" s="39" t="s">
        <v>109</v>
      </c>
      <c r="AAN6" s="39" t="s">
        <v>110</v>
      </c>
      <c r="AAO6" s="39" t="s">
        <v>120</v>
      </c>
      <c r="AAP6" s="39" t="s">
        <v>95</v>
      </c>
      <c r="AAQ6" s="39" t="s">
        <v>108</v>
      </c>
      <c r="AAR6" s="39" t="s">
        <v>107</v>
      </c>
      <c r="AAS6" s="39" t="s">
        <v>106</v>
      </c>
      <c r="AAT6" s="39" t="s">
        <v>94</v>
      </c>
      <c r="AAU6" s="39" t="s">
        <v>109</v>
      </c>
      <c r="AAV6" s="39" t="s">
        <v>110</v>
      </c>
      <c r="AAW6" s="39" t="s">
        <v>120</v>
      </c>
      <c r="AAX6" s="39" t="s">
        <v>95</v>
      </c>
      <c r="AAY6" s="39" t="s">
        <v>108</v>
      </c>
      <c r="AAZ6" s="39" t="s">
        <v>107</v>
      </c>
      <c r="ABA6" s="39" t="s">
        <v>106</v>
      </c>
      <c r="ABB6" s="39" t="s">
        <v>94</v>
      </c>
      <c r="ABC6" s="39" t="s">
        <v>109</v>
      </c>
      <c r="ABD6" s="39" t="s">
        <v>110</v>
      </c>
      <c r="ABE6" s="39" t="s">
        <v>120</v>
      </c>
      <c r="ABF6" s="39" t="s">
        <v>95</v>
      </c>
      <c r="ABG6" s="39" t="s">
        <v>108</v>
      </c>
      <c r="ABH6" s="39" t="s">
        <v>107</v>
      </c>
      <c r="ABI6" s="39" t="s">
        <v>106</v>
      </c>
      <c r="ABJ6" s="39" t="s">
        <v>94</v>
      </c>
      <c r="ABK6" s="39" t="s">
        <v>109</v>
      </c>
      <c r="ABL6" s="39" t="s">
        <v>110</v>
      </c>
      <c r="ABM6" s="39" t="s">
        <v>120</v>
      </c>
      <c r="ABN6" s="39" t="s">
        <v>95</v>
      </c>
      <c r="ABO6" s="39" t="s">
        <v>108</v>
      </c>
      <c r="ABP6" s="39" t="s">
        <v>107</v>
      </c>
      <c r="ABQ6" s="39" t="s">
        <v>106</v>
      </c>
      <c r="ABR6" s="39" t="s">
        <v>94</v>
      </c>
      <c r="ABS6" s="39" t="s">
        <v>109</v>
      </c>
      <c r="ABT6" s="39" t="s">
        <v>110</v>
      </c>
      <c r="ABU6" s="39" t="s">
        <v>120</v>
      </c>
      <c r="ABV6" s="39" t="s">
        <v>95</v>
      </c>
      <c r="ABW6" s="39" t="s">
        <v>108</v>
      </c>
      <c r="ABX6" s="39" t="s">
        <v>107</v>
      </c>
      <c r="ABY6" s="39" t="s">
        <v>106</v>
      </c>
      <c r="ABZ6" s="39" t="s">
        <v>94</v>
      </c>
      <c r="ACA6" s="39" t="s">
        <v>109</v>
      </c>
      <c r="ACB6" s="39" t="s">
        <v>110</v>
      </c>
      <c r="ACC6" s="39" t="s">
        <v>120</v>
      </c>
      <c r="ACD6" s="39" t="s">
        <v>95</v>
      </c>
      <c r="ACE6" s="39" t="s">
        <v>108</v>
      </c>
      <c r="ACF6" s="39" t="s">
        <v>107</v>
      </c>
      <c r="ACG6" s="39" t="s">
        <v>106</v>
      </c>
      <c r="ACH6" s="39" t="s">
        <v>94</v>
      </c>
      <c r="ACI6" s="39" t="s">
        <v>109</v>
      </c>
      <c r="ACJ6" s="39" t="s">
        <v>110</v>
      </c>
      <c r="ACK6" s="39" t="s">
        <v>120</v>
      </c>
      <c r="ACL6" s="39" t="s">
        <v>95</v>
      </c>
      <c r="ACM6" s="39" t="s">
        <v>108</v>
      </c>
      <c r="ACN6" s="39" t="s">
        <v>107</v>
      </c>
      <c r="ACO6" s="39" t="s">
        <v>106</v>
      </c>
      <c r="ACP6" s="39" t="s">
        <v>94</v>
      </c>
      <c r="ACQ6" s="39" t="s">
        <v>109</v>
      </c>
      <c r="ACR6" s="39" t="s">
        <v>110</v>
      </c>
      <c r="ACS6" s="39" t="s">
        <v>120</v>
      </c>
      <c r="ACT6" s="39" t="s">
        <v>95</v>
      </c>
      <c r="ACU6" s="39" t="s">
        <v>108</v>
      </c>
      <c r="ACV6" s="39" t="s">
        <v>107</v>
      </c>
      <c r="ACW6" s="39" t="s">
        <v>106</v>
      </c>
      <c r="ACX6" s="39" t="s">
        <v>94</v>
      </c>
      <c r="ACY6" s="39" t="s">
        <v>109</v>
      </c>
      <c r="ACZ6" s="39" t="s">
        <v>110</v>
      </c>
      <c r="ADA6" s="39" t="s">
        <v>120</v>
      </c>
      <c r="ADB6" s="39" t="s">
        <v>95</v>
      </c>
      <c r="ADC6" s="39" t="s">
        <v>108</v>
      </c>
      <c r="ADD6" s="39" t="s">
        <v>107</v>
      </c>
      <c r="ADE6" s="39" t="s">
        <v>106</v>
      </c>
      <c r="ADF6" s="39" t="s">
        <v>94</v>
      </c>
      <c r="ADG6" s="39" t="s">
        <v>109</v>
      </c>
      <c r="ADH6" s="39" t="s">
        <v>110</v>
      </c>
      <c r="ADI6" s="39" t="s">
        <v>120</v>
      </c>
      <c r="ADJ6" s="39" t="s">
        <v>95</v>
      </c>
      <c r="ADK6" s="39" t="s">
        <v>108</v>
      </c>
      <c r="ADL6" s="39" t="s">
        <v>107</v>
      </c>
      <c r="ADM6" s="39" t="s">
        <v>106</v>
      </c>
      <c r="ADN6" s="39" t="s">
        <v>94</v>
      </c>
      <c r="ADO6" s="39" t="s">
        <v>109</v>
      </c>
      <c r="ADP6" s="39" t="s">
        <v>110</v>
      </c>
      <c r="ADQ6" s="39" t="s">
        <v>120</v>
      </c>
      <c r="ADR6" s="39" t="s">
        <v>95</v>
      </c>
      <c r="ADS6" s="39" t="s">
        <v>108</v>
      </c>
      <c r="ADT6" s="39" t="s">
        <v>107</v>
      </c>
      <c r="ADU6" s="39" t="s">
        <v>106</v>
      </c>
      <c r="ADV6" s="39" t="s">
        <v>94</v>
      </c>
      <c r="ADW6" s="39" t="s">
        <v>109</v>
      </c>
      <c r="ADX6" s="39" t="s">
        <v>110</v>
      </c>
      <c r="ADY6" s="39" t="s">
        <v>120</v>
      </c>
      <c r="ADZ6" s="39" t="s">
        <v>95</v>
      </c>
      <c r="AEA6" s="39" t="s">
        <v>108</v>
      </c>
      <c r="AEB6" s="39" t="s">
        <v>107</v>
      </c>
      <c r="AEC6" s="39" t="s">
        <v>106</v>
      </c>
      <c r="AED6" s="39" t="s">
        <v>106</v>
      </c>
      <c r="AEE6" s="39" t="s">
        <v>99</v>
      </c>
      <c r="AEF6" s="39" t="s">
        <v>111</v>
      </c>
    </row>
    <row r="7" spans="1:813" s="40" customFormat="1">
      <c r="A7" s="39">
        <v>1</v>
      </c>
      <c r="B7" s="39">
        <f t="shared" ref="B7:AA7" si="0">A7+1</f>
        <v>2</v>
      </c>
      <c r="C7" s="39">
        <f t="shared" si="0"/>
        <v>3</v>
      </c>
      <c r="D7" s="39">
        <f t="shared" si="0"/>
        <v>4</v>
      </c>
      <c r="E7" s="39">
        <f t="shared" si="0"/>
        <v>5</v>
      </c>
      <c r="F7" s="39">
        <f t="shared" si="0"/>
        <v>6</v>
      </c>
      <c r="G7" s="39">
        <f>F7+1</f>
        <v>7</v>
      </c>
      <c r="H7" s="39">
        <f t="shared" si="0"/>
        <v>8</v>
      </c>
      <c r="I7" s="39">
        <f>H7+1</f>
        <v>9</v>
      </c>
      <c r="J7" s="39">
        <f>I7+1</f>
        <v>10</v>
      </c>
      <c r="K7" s="39">
        <f>J7+1</f>
        <v>11</v>
      </c>
      <c r="L7" s="39">
        <f>K7+1</f>
        <v>12</v>
      </c>
      <c r="M7" s="39">
        <f>L7+1</f>
        <v>13</v>
      </c>
      <c r="N7" s="39">
        <f t="shared" si="0"/>
        <v>14</v>
      </c>
      <c r="O7" s="39">
        <f t="shared" si="0"/>
        <v>15</v>
      </c>
      <c r="P7" s="39">
        <f t="shared" si="0"/>
        <v>16</v>
      </c>
      <c r="Q7" s="39">
        <f t="shared" si="0"/>
        <v>17</v>
      </c>
      <c r="R7" s="39">
        <f t="shared" si="0"/>
        <v>18</v>
      </c>
      <c r="S7" s="39">
        <f t="shared" si="0"/>
        <v>19</v>
      </c>
      <c r="T7" s="39">
        <f t="shared" si="0"/>
        <v>20</v>
      </c>
      <c r="U7" s="39">
        <f>T7+1</f>
        <v>21</v>
      </c>
      <c r="V7" s="39">
        <f>U7+1</f>
        <v>22</v>
      </c>
      <c r="W7" s="39">
        <f t="shared" si="0"/>
        <v>23</v>
      </c>
      <c r="X7" s="39">
        <f t="shared" si="0"/>
        <v>24</v>
      </c>
      <c r="Y7" s="39">
        <f t="shared" si="0"/>
        <v>25</v>
      </c>
      <c r="Z7" s="39">
        <f t="shared" si="0"/>
        <v>26</v>
      </c>
      <c r="AA7" s="39">
        <f t="shared" si="0"/>
        <v>27</v>
      </c>
      <c r="AB7" s="39">
        <f t="shared" ref="AB7:BL7" si="1">AA7+1</f>
        <v>28</v>
      </c>
      <c r="AC7" s="39">
        <f>AB7+1</f>
        <v>29</v>
      </c>
      <c r="AD7" s="39">
        <f>AC7+1</f>
        <v>30</v>
      </c>
      <c r="AE7" s="39">
        <f t="shared" si="1"/>
        <v>31</v>
      </c>
      <c r="AF7" s="39">
        <f t="shared" si="1"/>
        <v>32</v>
      </c>
      <c r="AG7" s="39">
        <f t="shared" si="1"/>
        <v>33</v>
      </c>
      <c r="AH7" s="39">
        <f t="shared" si="1"/>
        <v>34</v>
      </c>
      <c r="AI7" s="39">
        <f t="shared" si="1"/>
        <v>35</v>
      </c>
      <c r="AJ7" s="39">
        <f t="shared" si="1"/>
        <v>36</v>
      </c>
      <c r="AK7" s="39">
        <f>AJ7+1</f>
        <v>37</v>
      </c>
      <c r="AL7" s="39">
        <f>AK7+1</f>
        <v>38</v>
      </c>
      <c r="AM7" s="39">
        <f t="shared" si="1"/>
        <v>39</v>
      </c>
      <c r="AN7" s="39">
        <f t="shared" si="1"/>
        <v>40</v>
      </c>
      <c r="AO7" s="39">
        <f t="shared" si="1"/>
        <v>41</v>
      </c>
      <c r="AP7" s="39">
        <f t="shared" si="1"/>
        <v>42</v>
      </c>
      <c r="AQ7" s="39">
        <f t="shared" si="1"/>
        <v>43</v>
      </c>
      <c r="AR7" s="39">
        <f t="shared" si="1"/>
        <v>44</v>
      </c>
      <c r="AS7" s="39">
        <f>AR7+1</f>
        <v>45</v>
      </c>
      <c r="AT7" s="39">
        <f>AS7+1</f>
        <v>46</v>
      </c>
      <c r="AU7" s="39">
        <f t="shared" si="1"/>
        <v>47</v>
      </c>
      <c r="AV7" s="39">
        <f t="shared" si="1"/>
        <v>48</v>
      </c>
      <c r="AW7" s="39">
        <f t="shared" si="1"/>
        <v>49</v>
      </c>
      <c r="AX7" s="39">
        <f t="shared" si="1"/>
        <v>50</v>
      </c>
      <c r="AY7" s="39">
        <f t="shared" si="1"/>
        <v>51</v>
      </c>
      <c r="AZ7" s="39">
        <f t="shared" si="1"/>
        <v>52</v>
      </c>
      <c r="BA7" s="39">
        <f>AZ7+1</f>
        <v>53</v>
      </c>
      <c r="BB7" s="39">
        <f>BA7+1</f>
        <v>54</v>
      </c>
      <c r="BC7" s="39">
        <f t="shared" si="1"/>
        <v>55</v>
      </c>
      <c r="BD7" s="39">
        <f t="shared" si="1"/>
        <v>56</v>
      </c>
      <c r="BE7" s="39">
        <f t="shared" si="1"/>
        <v>57</v>
      </c>
      <c r="BF7" s="39">
        <f t="shared" si="1"/>
        <v>58</v>
      </c>
      <c r="BG7" s="39">
        <f t="shared" si="1"/>
        <v>59</v>
      </c>
      <c r="BH7" s="39">
        <f t="shared" si="1"/>
        <v>60</v>
      </c>
      <c r="BI7" s="39">
        <f>BH7+1</f>
        <v>61</v>
      </c>
      <c r="BJ7" s="39">
        <f>BI7+1</f>
        <v>62</v>
      </c>
      <c r="BK7" s="39">
        <f t="shared" si="1"/>
        <v>63</v>
      </c>
      <c r="BL7" s="39">
        <f t="shared" si="1"/>
        <v>64</v>
      </c>
      <c r="BM7" s="39">
        <f t="shared" ref="BM7:CV7" si="2">BL7+1</f>
        <v>65</v>
      </c>
      <c r="BN7" s="39">
        <f t="shared" si="2"/>
        <v>66</v>
      </c>
      <c r="BO7" s="39">
        <f t="shared" si="2"/>
        <v>67</v>
      </c>
      <c r="BP7" s="39">
        <f t="shared" si="2"/>
        <v>68</v>
      </c>
      <c r="BQ7" s="39">
        <f>BP7+1</f>
        <v>69</v>
      </c>
      <c r="BR7" s="39">
        <f>BQ7+1</f>
        <v>70</v>
      </c>
      <c r="BS7" s="39">
        <f t="shared" si="2"/>
        <v>71</v>
      </c>
      <c r="BT7" s="39">
        <f t="shared" si="2"/>
        <v>72</v>
      </c>
      <c r="BU7" s="39">
        <f t="shared" si="2"/>
        <v>73</v>
      </c>
      <c r="BV7" s="39">
        <f t="shared" si="2"/>
        <v>74</v>
      </c>
      <c r="BW7" s="39">
        <f t="shared" si="2"/>
        <v>75</v>
      </c>
      <c r="BX7" s="39">
        <f t="shared" si="2"/>
        <v>76</v>
      </c>
      <c r="BY7" s="39">
        <f>BX7+1</f>
        <v>77</v>
      </c>
      <c r="BZ7" s="39">
        <f>BY7+1</f>
        <v>78</v>
      </c>
      <c r="CA7" s="39">
        <f t="shared" si="2"/>
        <v>79</v>
      </c>
      <c r="CB7" s="39">
        <f t="shared" si="2"/>
        <v>80</v>
      </c>
      <c r="CC7" s="39">
        <f t="shared" si="2"/>
        <v>81</v>
      </c>
      <c r="CD7" s="39">
        <f t="shared" si="2"/>
        <v>82</v>
      </c>
      <c r="CE7" s="39">
        <f t="shared" si="2"/>
        <v>83</v>
      </c>
      <c r="CF7" s="39">
        <f t="shared" si="2"/>
        <v>84</v>
      </c>
      <c r="CG7" s="39">
        <f>CF7+1</f>
        <v>85</v>
      </c>
      <c r="CH7" s="39">
        <f>CG7+1</f>
        <v>86</v>
      </c>
      <c r="CI7" s="39">
        <f t="shared" si="2"/>
        <v>87</v>
      </c>
      <c r="CJ7" s="39">
        <f t="shared" si="2"/>
        <v>88</v>
      </c>
      <c r="CK7" s="39">
        <f t="shared" si="2"/>
        <v>89</v>
      </c>
      <c r="CL7" s="39">
        <f t="shared" si="2"/>
        <v>90</v>
      </c>
      <c r="CM7" s="39">
        <f t="shared" si="2"/>
        <v>91</v>
      </c>
      <c r="CN7" s="39">
        <f t="shared" si="2"/>
        <v>92</v>
      </c>
      <c r="CO7" s="39">
        <f>CN7+1</f>
        <v>93</v>
      </c>
      <c r="CP7" s="39">
        <f>CO7+1</f>
        <v>94</v>
      </c>
      <c r="CQ7" s="39">
        <f t="shared" si="2"/>
        <v>95</v>
      </c>
      <c r="CR7" s="39">
        <f t="shared" si="2"/>
        <v>96</v>
      </c>
      <c r="CS7" s="39">
        <f t="shared" si="2"/>
        <v>97</v>
      </c>
      <c r="CT7" s="39">
        <f t="shared" si="2"/>
        <v>98</v>
      </c>
      <c r="CU7" s="39">
        <f t="shared" si="2"/>
        <v>99</v>
      </c>
      <c r="CV7" s="39">
        <f t="shared" si="2"/>
        <v>100</v>
      </c>
      <c r="CW7" s="39">
        <f>CV7+1</f>
        <v>101</v>
      </c>
      <c r="CX7" s="39">
        <f>CW7+1</f>
        <v>102</v>
      </c>
      <c r="CY7" s="39">
        <f t="shared" ref="CY7:EG7" si="3">CX7+1</f>
        <v>103</v>
      </c>
      <c r="CZ7" s="39">
        <f t="shared" si="3"/>
        <v>104</v>
      </c>
      <c r="DA7" s="39">
        <f t="shared" si="3"/>
        <v>105</v>
      </c>
      <c r="DB7" s="39">
        <f t="shared" si="3"/>
        <v>106</v>
      </c>
      <c r="DC7" s="39">
        <f t="shared" si="3"/>
        <v>107</v>
      </c>
      <c r="DD7" s="39">
        <f t="shared" si="3"/>
        <v>108</v>
      </c>
      <c r="DE7" s="39">
        <f>DD7+1</f>
        <v>109</v>
      </c>
      <c r="DF7" s="39">
        <f>DE7+1</f>
        <v>110</v>
      </c>
      <c r="DG7" s="39">
        <f t="shared" si="3"/>
        <v>111</v>
      </c>
      <c r="DH7" s="39">
        <f t="shared" si="3"/>
        <v>112</v>
      </c>
      <c r="DI7" s="39">
        <f t="shared" si="3"/>
        <v>113</v>
      </c>
      <c r="DJ7" s="39">
        <f t="shared" si="3"/>
        <v>114</v>
      </c>
      <c r="DK7" s="39">
        <f t="shared" si="3"/>
        <v>115</v>
      </c>
      <c r="DL7" s="39">
        <f t="shared" si="3"/>
        <v>116</v>
      </c>
      <c r="DM7" s="39">
        <f>DL7+1</f>
        <v>117</v>
      </c>
      <c r="DN7" s="39">
        <f>DM7+1</f>
        <v>118</v>
      </c>
      <c r="DO7" s="39">
        <f t="shared" si="3"/>
        <v>119</v>
      </c>
      <c r="DP7" s="39">
        <f t="shared" si="3"/>
        <v>120</v>
      </c>
      <c r="DQ7" s="39">
        <f t="shared" si="3"/>
        <v>121</v>
      </c>
      <c r="DR7" s="39">
        <f t="shared" si="3"/>
        <v>122</v>
      </c>
      <c r="DS7" s="39">
        <f t="shared" si="3"/>
        <v>123</v>
      </c>
      <c r="DT7" s="39">
        <f t="shared" si="3"/>
        <v>124</v>
      </c>
      <c r="DU7" s="39">
        <f>DT7+1</f>
        <v>125</v>
      </c>
      <c r="DV7" s="39">
        <f>DU7+1</f>
        <v>126</v>
      </c>
      <c r="DW7" s="39">
        <f t="shared" si="3"/>
        <v>127</v>
      </c>
      <c r="DX7" s="39">
        <f t="shared" si="3"/>
        <v>128</v>
      </c>
      <c r="DY7" s="39">
        <f t="shared" si="3"/>
        <v>129</v>
      </c>
      <c r="DZ7" s="39">
        <f t="shared" si="3"/>
        <v>130</v>
      </c>
      <c r="EA7" s="39">
        <f t="shared" si="3"/>
        <v>131</v>
      </c>
      <c r="EB7" s="39">
        <f t="shared" si="3"/>
        <v>132</v>
      </c>
      <c r="EC7" s="39">
        <f>EB7+1</f>
        <v>133</v>
      </c>
      <c r="ED7" s="39">
        <f>EC7+1</f>
        <v>134</v>
      </c>
      <c r="EE7" s="39">
        <f t="shared" si="3"/>
        <v>135</v>
      </c>
      <c r="EF7" s="39">
        <f t="shared" si="3"/>
        <v>136</v>
      </c>
      <c r="EG7" s="39">
        <f t="shared" si="3"/>
        <v>137</v>
      </c>
      <c r="EH7" s="39">
        <f t="shared" ref="EH7:AEF7" si="4">EG7+1</f>
        <v>138</v>
      </c>
      <c r="EI7" s="39">
        <f t="shared" si="4"/>
        <v>139</v>
      </c>
      <c r="EJ7" s="39">
        <f t="shared" si="4"/>
        <v>140</v>
      </c>
      <c r="EK7" s="39">
        <f>EJ7+1</f>
        <v>141</v>
      </c>
      <c r="EL7" s="39">
        <f>EK7+1</f>
        <v>142</v>
      </c>
      <c r="EM7" s="39">
        <f t="shared" si="4"/>
        <v>143</v>
      </c>
      <c r="EN7" s="39">
        <f t="shared" si="4"/>
        <v>144</v>
      </c>
      <c r="EO7" s="39">
        <f t="shared" si="4"/>
        <v>145</v>
      </c>
      <c r="EP7" s="39">
        <f t="shared" si="4"/>
        <v>146</v>
      </c>
      <c r="EQ7" s="39">
        <f t="shared" si="4"/>
        <v>147</v>
      </c>
      <c r="ER7" s="39">
        <f t="shared" si="4"/>
        <v>148</v>
      </c>
      <c r="ES7" s="39">
        <f>ER7+1</f>
        <v>149</v>
      </c>
      <c r="ET7" s="39">
        <f>ES7+1</f>
        <v>150</v>
      </c>
      <c r="EU7" s="39">
        <f t="shared" si="4"/>
        <v>151</v>
      </c>
      <c r="EV7" s="39">
        <f t="shared" si="4"/>
        <v>152</v>
      </c>
      <c r="EW7" s="39">
        <f t="shared" si="4"/>
        <v>153</v>
      </c>
      <c r="EX7" s="39">
        <f t="shared" si="4"/>
        <v>154</v>
      </c>
      <c r="EY7" s="39">
        <f t="shared" si="4"/>
        <v>155</v>
      </c>
      <c r="EZ7" s="39">
        <f t="shared" si="4"/>
        <v>156</v>
      </c>
      <c r="FA7" s="39">
        <f>EZ7+1</f>
        <v>157</v>
      </c>
      <c r="FB7" s="39">
        <f>FA7+1</f>
        <v>158</v>
      </c>
      <c r="FC7" s="39">
        <f t="shared" si="4"/>
        <v>159</v>
      </c>
      <c r="FD7" s="39">
        <f t="shared" si="4"/>
        <v>160</v>
      </c>
      <c r="FE7" s="39">
        <f t="shared" si="4"/>
        <v>161</v>
      </c>
      <c r="FF7" s="39">
        <f t="shared" si="4"/>
        <v>162</v>
      </c>
      <c r="FG7" s="39">
        <f t="shared" si="4"/>
        <v>163</v>
      </c>
      <c r="FH7" s="39">
        <f t="shared" si="4"/>
        <v>164</v>
      </c>
      <c r="FI7" s="39">
        <f>FH7+1</f>
        <v>165</v>
      </c>
      <c r="FJ7" s="39">
        <f>FI7+1</f>
        <v>166</v>
      </c>
      <c r="FK7" s="39">
        <f t="shared" si="4"/>
        <v>167</v>
      </c>
      <c r="FL7" s="39">
        <f t="shared" si="4"/>
        <v>168</v>
      </c>
      <c r="FM7" s="39">
        <f t="shared" si="4"/>
        <v>169</v>
      </c>
      <c r="FN7" s="39">
        <f t="shared" ref="FN7" si="5">FM7+1</f>
        <v>170</v>
      </c>
      <c r="FO7" s="39">
        <f t="shared" ref="FO7" si="6">FN7+1</f>
        <v>171</v>
      </c>
      <c r="FP7" s="39">
        <f t="shared" ref="FP7" si="7">FO7+1</f>
        <v>172</v>
      </c>
      <c r="FQ7" s="39">
        <f>FP7+1</f>
        <v>173</v>
      </c>
      <c r="FR7" s="39">
        <f>FQ7+1</f>
        <v>174</v>
      </c>
      <c r="FS7" s="39">
        <f t="shared" ref="FS7" si="8">FR7+1</f>
        <v>175</v>
      </c>
      <c r="FT7" s="39">
        <f t="shared" ref="FT7" si="9">FS7+1</f>
        <v>176</v>
      </c>
      <c r="FU7" s="39">
        <f t="shared" ref="FU7" si="10">FT7+1</f>
        <v>177</v>
      </c>
      <c r="FV7" s="39">
        <f t="shared" ref="FV7" si="11">FU7+1</f>
        <v>178</v>
      </c>
      <c r="FW7" s="39">
        <f t="shared" ref="FW7" si="12">FV7+1</f>
        <v>179</v>
      </c>
      <c r="FX7" s="39">
        <f t="shared" ref="FX7" si="13">FW7+1</f>
        <v>180</v>
      </c>
      <c r="FY7" s="39">
        <f>FX7+1</f>
        <v>181</v>
      </c>
      <c r="FZ7" s="39">
        <f>FY7+1</f>
        <v>182</v>
      </c>
      <c r="GA7" s="39">
        <f t="shared" ref="GA7" si="14">FZ7+1</f>
        <v>183</v>
      </c>
      <c r="GB7" s="39">
        <f t="shared" ref="GB7" si="15">GA7+1</f>
        <v>184</v>
      </c>
      <c r="GC7" s="39">
        <f t="shared" ref="GC7" si="16">GB7+1</f>
        <v>185</v>
      </c>
      <c r="GD7" s="39">
        <f t="shared" ref="GD7" si="17">GC7+1</f>
        <v>186</v>
      </c>
      <c r="GE7" s="39">
        <f t="shared" ref="GE7" si="18">GD7+1</f>
        <v>187</v>
      </c>
      <c r="GF7" s="39">
        <f t="shared" ref="GF7" si="19">GE7+1</f>
        <v>188</v>
      </c>
      <c r="GG7" s="39">
        <f>GF7+1</f>
        <v>189</v>
      </c>
      <c r="GH7" s="39">
        <f>GG7+1</f>
        <v>190</v>
      </c>
      <c r="GI7" s="39">
        <f t="shared" ref="GI7" si="20">GH7+1</f>
        <v>191</v>
      </c>
      <c r="GJ7" s="39">
        <f t="shared" ref="GJ7" si="21">GI7+1</f>
        <v>192</v>
      </c>
      <c r="GK7" s="39">
        <f t="shared" ref="GK7" si="22">GJ7+1</f>
        <v>193</v>
      </c>
      <c r="GL7" s="39">
        <f t="shared" ref="GL7" si="23">GK7+1</f>
        <v>194</v>
      </c>
      <c r="GM7" s="39">
        <f t="shared" ref="GM7" si="24">GL7+1</f>
        <v>195</v>
      </c>
      <c r="GN7" s="39">
        <f t="shared" ref="GN7" si="25">GM7+1</f>
        <v>196</v>
      </c>
      <c r="GO7" s="39">
        <f>GN7+1</f>
        <v>197</v>
      </c>
      <c r="GP7" s="39">
        <f>GO7+1</f>
        <v>198</v>
      </c>
      <c r="GQ7" s="39">
        <f t="shared" ref="GQ7" si="26">GP7+1</f>
        <v>199</v>
      </c>
      <c r="GR7" s="39">
        <f t="shared" ref="GR7" si="27">GQ7+1</f>
        <v>200</v>
      </c>
      <c r="GS7" s="39">
        <f t="shared" ref="GS7" si="28">GR7+1</f>
        <v>201</v>
      </c>
      <c r="GT7" s="39">
        <f t="shared" ref="GT7" si="29">GS7+1</f>
        <v>202</v>
      </c>
      <c r="GU7" s="39">
        <f t="shared" ref="GU7" si="30">GT7+1</f>
        <v>203</v>
      </c>
      <c r="GV7" s="39">
        <f t="shared" ref="GV7" si="31">GU7+1</f>
        <v>204</v>
      </c>
      <c r="GW7" s="39">
        <f>GV7+1</f>
        <v>205</v>
      </c>
      <c r="GX7" s="39">
        <f>GW7+1</f>
        <v>206</v>
      </c>
      <c r="GY7" s="39">
        <f t="shared" ref="GY7" si="32">GX7+1</f>
        <v>207</v>
      </c>
      <c r="GZ7" s="39">
        <f t="shared" ref="GZ7" si="33">GY7+1</f>
        <v>208</v>
      </c>
      <c r="HA7" s="39">
        <f t="shared" ref="HA7" si="34">GZ7+1</f>
        <v>209</v>
      </c>
      <c r="HB7" s="39">
        <f t="shared" ref="HB7" si="35">HA7+1</f>
        <v>210</v>
      </c>
      <c r="HC7" s="39">
        <f t="shared" ref="HC7" si="36">HB7+1</f>
        <v>211</v>
      </c>
      <c r="HD7" s="39">
        <f t="shared" ref="HD7" si="37">HC7+1</f>
        <v>212</v>
      </c>
      <c r="HE7" s="39">
        <f>HD7+1</f>
        <v>213</v>
      </c>
      <c r="HF7" s="39">
        <f>HE7+1</f>
        <v>214</v>
      </c>
      <c r="HG7" s="39">
        <f t="shared" ref="HG7" si="38">HF7+1</f>
        <v>215</v>
      </c>
      <c r="HH7" s="39">
        <f t="shared" ref="HH7" si="39">HG7+1</f>
        <v>216</v>
      </c>
      <c r="HI7" s="39">
        <f t="shared" ref="HI7" si="40">HH7+1</f>
        <v>217</v>
      </c>
      <c r="HJ7" s="39">
        <f t="shared" ref="HJ7" si="41">HI7+1</f>
        <v>218</v>
      </c>
      <c r="HK7" s="39">
        <f t="shared" ref="HK7" si="42">HJ7+1</f>
        <v>219</v>
      </c>
      <c r="HL7" s="39">
        <f t="shared" ref="HL7" si="43">HK7+1</f>
        <v>220</v>
      </c>
      <c r="HM7" s="39">
        <f>HL7+1</f>
        <v>221</v>
      </c>
      <c r="HN7" s="39">
        <f>HM7+1</f>
        <v>222</v>
      </c>
      <c r="HO7" s="39">
        <f t="shared" ref="HO7" si="44">HN7+1</f>
        <v>223</v>
      </c>
      <c r="HP7" s="39">
        <f t="shared" ref="HP7" si="45">HO7+1</f>
        <v>224</v>
      </c>
      <c r="HQ7" s="39">
        <f t="shared" ref="HQ7" si="46">HP7+1</f>
        <v>225</v>
      </c>
      <c r="HR7" s="39">
        <f t="shared" ref="HR7" si="47">HQ7+1</f>
        <v>226</v>
      </c>
      <c r="HS7" s="39">
        <f t="shared" ref="HS7" si="48">HR7+1</f>
        <v>227</v>
      </c>
      <c r="HT7" s="39">
        <f t="shared" ref="HT7" si="49">HS7+1</f>
        <v>228</v>
      </c>
      <c r="HU7" s="39">
        <f>HT7+1</f>
        <v>229</v>
      </c>
      <c r="HV7" s="39">
        <f>HU7+1</f>
        <v>230</v>
      </c>
      <c r="HW7" s="39">
        <f t="shared" ref="HW7" si="50">HV7+1</f>
        <v>231</v>
      </c>
      <c r="HX7" s="39">
        <f t="shared" ref="HX7" si="51">HW7+1</f>
        <v>232</v>
      </c>
      <c r="HY7" s="39">
        <f t="shared" ref="HY7" si="52">HX7+1</f>
        <v>233</v>
      </c>
      <c r="HZ7" s="39">
        <f t="shared" ref="HZ7" si="53">HY7+1</f>
        <v>234</v>
      </c>
      <c r="IA7" s="39">
        <f t="shared" ref="IA7" si="54">HZ7+1</f>
        <v>235</v>
      </c>
      <c r="IB7" s="39">
        <f t="shared" ref="IB7" si="55">IA7+1</f>
        <v>236</v>
      </c>
      <c r="IC7" s="39">
        <f>IB7+1</f>
        <v>237</v>
      </c>
      <c r="ID7" s="39">
        <f>IC7+1</f>
        <v>238</v>
      </c>
      <c r="IE7" s="39">
        <f t="shared" ref="IE7" si="56">ID7+1</f>
        <v>239</v>
      </c>
      <c r="IF7" s="39">
        <f t="shared" ref="IF7" si="57">IE7+1</f>
        <v>240</v>
      </c>
      <c r="IG7" s="39">
        <f t="shared" ref="IG7" si="58">IF7+1</f>
        <v>241</v>
      </c>
      <c r="IH7" s="39">
        <f t="shared" ref="IH7" si="59">IG7+1</f>
        <v>242</v>
      </c>
      <c r="II7" s="39">
        <f t="shared" ref="II7" si="60">IH7+1</f>
        <v>243</v>
      </c>
      <c r="IJ7" s="39">
        <f t="shared" ref="IJ7" si="61">II7+1</f>
        <v>244</v>
      </c>
      <c r="IK7" s="39">
        <f>IJ7+1</f>
        <v>245</v>
      </c>
      <c r="IL7" s="39">
        <f>IK7+1</f>
        <v>246</v>
      </c>
      <c r="IM7" s="39">
        <f t="shared" ref="IM7" si="62">IL7+1</f>
        <v>247</v>
      </c>
      <c r="IN7" s="39">
        <f t="shared" ref="IN7" si="63">IM7+1</f>
        <v>248</v>
      </c>
      <c r="IO7" s="39">
        <f t="shared" ref="IO7" si="64">IN7+1</f>
        <v>249</v>
      </c>
      <c r="IP7" s="39">
        <f t="shared" ref="IP7" si="65">IO7+1</f>
        <v>250</v>
      </c>
      <c r="IQ7" s="39">
        <f t="shared" ref="IQ7" si="66">IP7+1</f>
        <v>251</v>
      </c>
      <c r="IR7" s="39">
        <f t="shared" ref="IR7" si="67">IQ7+1</f>
        <v>252</v>
      </c>
      <c r="IS7" s="39">
        <f>IR7+1</f>
        <v>253</v>
      </c>
      <c r="IT7" s="39">
        <f>IS7+1</f>
        <v>254</v>
      </c>
      <c r="IU7" s="39">
        <f t="shared" ref="IU7" si="68">IT7+1</f>
        <v>255</v>
      </c>
      <c r="IV7" s="39">
        <f t="shared" ref="IV7" si="69">IU7+1</f>
        <v>256</v>
      </c>
      <c r="IW7" s="39">
        <f t="shared" ref="IW7" si="70">IV7+1</f>
        <v>257</v>
      </c>
      <c r="IX7" s="39">
        <f t="shared" ref="IX7" si="71">IW7+1</f>
        <v>258</v>
      </c>
      <c r="IY7" s="39">
        <f t="shared" ref="IY7" si="72">IX7+1</f>
        <v>259</v>
      </c>
      <c r="IZ7" s="39">
        <f t="shared" ref="IZ7" si="73">IY7+1</f>
        <v>260</v>
      </c>
      <c r="JA7" s="39">
        <f>IZ7+1</f>
        <v>261</v>
      </c>
      <c r="JB7" s="39">
        <f>JA7+1</f>
        <v>262</v>
      </c>
      <c r="JC7" s="39">
        <f t="shared" ref="JC7" si="74">JB7+1</f>
        <v>263</v>
      </c>
      <c r="JD7" s="39">
        <f t="shared" ref="JD7" si="75">JC7+1</f>
        <v>264</v>
      </c>
      <c r="JE7" s="39">
        <f t="shared" ref="JE7" si="76">JD7+1</f>
        <v>265</v>
      </c>
      <c r="JF7" s="39">
        <f t="shared" ref="JF7" si="77">JE7+1</f>
        <v>266</v>
      </c>
      <c r="JG7" s="39">
        <f t="shared" ref="JG7" si="78">JF7+1</f>
        <v>267</v>
      </c>
      <c r="JH7" s="39">
        <f t="shared" ref="JH7" si="79">JG7+1</f>
        <v>268</v>
      </c>
      <c r="JI7" s="39">
        <f>JH7+1</f>
        <v>269</v>
      </c>
      <c r="JJ7" s="39">
        <f>JI7+1</f>
        <v>270</v>
      </c>
      <c r="JK7" s="39">
        <f t="shared" ref="JK7" si="80">JJ7+1</f>
        <v>271</v>
      </c>
      <c r="JL7" s="39">
        <f t="shared" ref="JL7" si="81">JK7+1</f>
        <v>272</v>
      </c>
      <c r="JM7" s="39">
        <f t="shared" ref="JM7" si="82">JL7+1</f>
        <v>273</v>
      </c>
      <c r="JN7" s="39">
        <f t="shared" ref="JN7" si="83">JM7+1</f>
        <v>274</v>
      </c>
      <c r="JO7" s="39">
        <f t="shared" ref="JO7" si="84">JN7+1</f>
        <v>275</v>
      </c>
      <c r="JP7" s="39">
        <f t="shared" ref="JP7" si="85">JO7+1</f>
        <v>276</v>
      </c>
      <c r="JQ7" s="39">
        <f>JP7+1</f>
        <v>277</v>
      </c>
      <c r="JR7" s="39">
        <f>JQ7+1</f>
        <v>278</v>
      </c>
      <c r="JS7" s="39">
        <f t="shared" ref="JS7" si="86">JR7+1</f>
        <v>279</v>
      </c>
      <c r="JT7" s="39">
        <f t="shared" ref="JT7" si="87">JS7+1</f>
        <v>280</v>
      </c>
      <c r="JU7" s="39">
        <f t="shared" ref="JU7" si="88">JT7+1</f>
        <v>281</v>
      </c>
      <c r="JV7" s="39">
        <f t="shared" ref="JV7" si="89">JU7+1</f>
        <v>282</v>
      </c>
      <c r="JW7" s="39">
        <f t="shared" ref="JW7" si="90">JV7+1</f>
        <v>283</v>
      </c>
      <c r="JX7" s="39">
        <f t="shared" ref="JX7" si="91">JW7+1</f>
        <v>284</v>
      </c>
      <c r="JY7" s="39">
        <f>JX7+1</f>
        <v>285</v>
      </c>
      <c r="JZ7" s="39">
        <f>JY7+1</f>
        <v>286</v>
      </c>
      <c r="KA7" s="39">
        <f t="shared" ref="KA7" si="92">JZ7+1</f>
        <v>287</v>
      </c>
      <c r="KB7" s="39">
        <f t="shared" ref="KB7" si="93">KA7+1</f>
        <v>288</v>
      </c>
      <c r="KC7" s="39">
        <f t="shared" ref="KC7" si="94">KB7+1</f>
        <v>289</v>
      </c>
      <c r="KD7" s="39">
        <f t="shared" ref="KD7" si="95">KC7+1</f>
        <v>290</v>
      </c>
      <c r="KE7" s="39">
        <f t="shared" ref="KE7" si="96">KD7+1</f>
        <v>291</v>
      </c>
      <c r="KF7" s="39">
        <f t="shared" ref="KF7" si="97">KE7+1</f>
        <v>292</v>
      </c>
      <c r="KG7" s="39">
        <f>KF7+1</f>
        <v>293</v>
      </c>
      <c r="KH7" s="39">
        <f>KG7+1</f>
        <v>294</v>
      </c>
      <c r="KI7" s="39">
        <f t="shared" ref="KI7" si="98">KH7+1</f>
        <v>295</v>
      </c>
      <c r="KJ7" s="39">
        <f t="shared" ref="KJ7" si="99">KI7+1</f>
        <v>296</v>
      </c>
      <c r="KK7" s="39">
        <f t="shared" ref="KK7" si="100">KJ7+1</f>
        <v>297</v>
      </c>
      <c r="KL7" s="39">
        <f t="shared" ref="KL7" si="101">KK7+1</f>
        <v>298</v>
      </c>
      <c r="KM7" s="39">
        <f t="shared" ref="KM7" si="102">KL7+1</f>
        <v>299</v>
      </c>
      <c r="KN7" s="39">
        <f t="shared" ref="KN7" si="103">KM7+1</f>
        <v>300</v>
      </c>
      <c r="KO7" s="39">
        <f>KN7+1</f>
        <v>301</v>
      </c>
      <c r="KP7" s="39">
        <f>KO7+1</f>
        <v>302</v>
      </c>
      <c r="KQ7" s="39">
        <f t="shared" ref="KQ7" si="104">KP7+1</f>
        <v>303</v>
      </c>
      <c r="KR7" s="39">
        <f t="shared" ref="KR7" si="105">KQ7+1</f>
        <v>304</v>
      </c>
      <c r="KS7" s="39">
        <f t="shared" ref="KS7" si="106">KR7+1</f>
        <v>305</v>
      </c>
      <c r="KT7" s="39">
        <f t="shared" ref="KT7" si="107">KS7+1</f>
        <v>306</v>
      </c>
      <c r="KU7" s="39">
        <f t="shared" ref="KU7" si="108">KT7+1</f>
        <v>307</v>
      </c>
      <c r="KV7" s="39">
        <f t="shared" ref="KV7" si="109">KU7+1</f>
        <v>308</v>
      </c>
      <c r="KW7" s="39">
        <f>KV7+1</f>
        <v>309</v>
      </c>
      <c r="KX7" s="39">
        <f>KW7+1</f>
        <v>310</v>
      </c>
      <c r="KY7" s="39">
        <f t="shared" ref="KY7" si="110">KX7+1</f>
        <v>311</v>
      </c>
      <c r="KZ7" s="39">
        <f t="shared" ref="KZ7" si="111">KY7+1</f>
        <v>312</v>
      </c>
      <c r="LA7" s="39">
        <f t="shared" ref="LA7" si="112">KZ7+1</f>
        <v>313</v>
      </c>
      <c r="LB7" s="39">
        <f t="shared" ref="LB7" si="113">LA7+1</f>
        <v>314</v>
      </c>
      <c r="LC7" s="39">
        <f t="shared" ref="LC7" si="114">LB7+1</f>
        <v>315</v>
      </c>
      <c r="LD7" s="39">
        <f t="shared" ref="LD7" si="115">LC7+1</f>
        <v>316</v>
      </c>
      <c r="LE7" s="39">
        <f>LD7+1</f>
        <v>317</v>
      </c>
      <c r="LF7" s="39">
        <f>LE7+1</f>
        <v>318</v>
      </c>
      <c r="LG7" s="39">
        <f t="shared" ref="LG7" si="116">LF7+1</f>
        <v>319</v>
      </c>
      <c r="LH7" s="39">
        <f t="shared" ref="LH7" si="117">LG7+1</f>
        <v>320</v>
      </c>
      <c r="LI7" s="39">
        <f t="shared" ref="LI7" si="118">LH7+1</f>
        <v>321</v>
      </c>
      <c r="LJ7" s="39">
        <f t="shared" ref="LJ7" si="119">LI7+1</f>
        <v>322</v>
      </c>
      <c r="LK7" s="39">
        <f t="shared" ref="LK7" si="120">LJ7+1</f>
        <v>323</v>
      </c>
      <c r="LL7" s="39">
        <f t="shared" ref="LL7" si="121">LK7+1</f>
        <v>324</v>
      </c>
      <c r="LM7" s="39">
        <f>LL7+1</f>
        <v>325</v>
      </c>
      <c r="LN7" s="39">
        <f>LM7+1</f>
        <v>326</v>
      </c>
      <c r="LO7" s="39">
        <f t="shared" ref="LO7" si="122">LN7+1</f>
        <v>327</v>
      </c>
      <c r="LP7" s="39">
        <f t="shared" ref="LP7" si="123">LO7+1</f>
        <v>328</v>
      </c>
      <c r="LQ7" s="39">
        <f t="shared" ref="LQ7" si="124">LP7+1</f>
        <v>329</v>
      </c>
      <c r="LR7" s="39">
        <f t="shared" ref="LR7" si="125">LQ7+1</f>
        <v>330</v>
      </c>
      <c r="LS7" s="39">
        <f t="shared" ref="LS7" si="126">LR7+1</f>
        <v>331</v>
      </c>
      <c r="LT7" s="39">
        <f t="shared" ref="LT7" si="127">LS7+1</f>
        <v>332</v>
      </c>
      <c r="LU7" s="39">
        <f>LT7+1</f>
        <v>333</v>
      </c>
      <c r="LV7" s="39">
        <f>LU7+1</f>
        <v>334</v>
      </c>
      <c r="LW7" s="39">
        <f t="shared" ref="LW7" si="128">LV7+1</f>
        <v>335</v>
      </c>
      <c r="LX7" s="39">
        <f t="shared" ref="LX7" si="129">LW7+1</f>
        <v>336</v>
      </c>
      <c r="LY7" s="39">
        <f t="shared" ref="LY7" si="130">LX7+1</f>
        <v>337</v>
      </c>
      <c r="LZ7" s="39">
        <f t="shared" ref="LZ7" si="131">LY7+1</f>
        <v>338</v>
      </c>
      <c r="MA7" s="39">
        <f t="shared" ref="MA7" si="132">LZ7+1</f>
        <v>339</v>
      </c>
      <c r="MB7" s="39">
        <f t="shared" ref="MB7" si="133">MA7+1</f>
        <v>340</v>
      </c>
      <c r="MC7" s="39">
        <f>MB7+1</f>
        <v>341</v>
      </c>
      <c r="MD7" s="39">
        <f>MC7+1</f>
        <v>342</v>
      </c>
      <c r="ME7" s="39">
        <f t="shared" ref="ME7" si="134">MD7+1</f>
        <v>343</v>
      </c>
      <c r="MF7" s="39">
        <f t="shared" ref="MF7" si="135">ME7+1</f>
        <v>344</v>
      </c>
      <c r="MG7" s="39">
        <f t="shared" ref="MG7" si="136">MF7+1</f>
        <v>345</v>
      </c>
      <c r="MH7" s="39">
        <f t="shared" ref="MH7" si="137">MG7+1</f>
        <v>346</v>
      </c>
      <c r="MI7" s="39">
        <f t="shared" ref="MI7" si="138">MH7+1</f>
        <v>347</v>
      </c>
      <c r="MJ7" s="39">
        <f t="shared" ref="MJ7" si="139">MI7+1</f>
        <v>348</v>
      </c>
      <c r="MK7" s="39">
        <f>MJ7+1</f>
        <v>349</v>
      </c>
      <c r="ML7" s="39">
        <f>MK7+1</f>
        <v>350</v>
      </c>
      <c r="MM7" s="39">
        <f t="shared" ref="MM7" si="140">ML7+1</f>
        <v>351</v>
      </c>
      <c r="MN7" s="39">
        <f t="shared" ref="MN7" si="141">MM7+1</f>
        <v>352</v>
      </c>
      <c r="MO7" s="39">
        <f t="shared" ref="MO7" si="142">MN7+1</f>
        <v>353</v>
      </c>
      <c r="MP7" s="39">
        <f t="shared" ref="MP7" si="143">MO7+1</f>
        <v>354</v>
      </c>
      <c r="MQ7" s="39">
        <f t="shared" ref="MQ7" si="144">MP7+1</f>
        <v>355</v>
      </c>
      <c r="MR7" s="39">
        <f t="shared" ref="MR7" si="145">MQ7+1</f>
        <v>356</v>
      </c>
      <c r="MS7" s="39">
        <f>MR7+1</f>
        <v>357</v>
      </c>
      <c r="MT7" s="39">
        <f>MS7+1</f>
        <v>358</v>
      </c>
      <c r="MU7" s="39">
        <f t="shared" ref="MU7" si="146">MT7+1</f>
        <v>359</v>
      </c>
      <c r="MV7" s="39">
        <f t="shared" ref="MV7" si="147">MU7+1</f>
        <v>360</v>
      </c>
      <c r="MW7" s="39">
        <f t="shared" ref="MW7" si="148">MV7+1</f>
        <v>361</v>
      </c>
      <c r="MX7" s="39">
        <f t="shared" ref="MX7" si="149">MW7+1</f>
        <v>362</v>
      </c>
      <c r="MY7" s="39">
        <f t="shared" ref="MY7" si="150">MX7+1</f>
        <v>363</v>
      </c>
      <c r="MZ7" s="39">
        <f t="shared" ref="MZ7" si="151">MY7+1</f>
        <v>364</v>
      </c>
      <c r="NA7" s="39">
        <f>MZ7+1</f>
        <v>365</v>
      </c>
      <c r="NB7" s="39">
        <f>NA7+1</f>
        <v>366</v>
      </c>
      <c r="NC7" s="39">
        <f t="shared" ref="NC7" si="152">NB7+1</f>
        <v>367</v>
      </c>
      <c r="ND7" s="39">
        <f t="shared" ref="ND7" si="153">NC7+1</f>
        <v>368</v>
      </c>
      <c r="NE7" s="39">
        <f t="shared" ref="NE7" si="154">ND7+1</f>
        <v>369</v>
      </c>
      <c r="NF7" s="39">
        <f t="shared" ref="NF7" si="155">NE7+1</f>
        <v>370</v>
      </c>
      <c r="NG7" s="39">
        <f t="shared" ref="NG7" si="156">NF7+1</f>
        <v>371</v>
      </c>
      <c r="NH7" s="39">
        <f t="shared" ref="NH7" si="157">NG7+1</f>
        <v>372</v>
      </c>
      <c r="NI7" s="39">
        <f>NH7+1</f>
        <v>373</v>
      </c>
      <c r="NJ7" s="39">
        <f>NI7+1</f>
        <v>374</v>
      </c>
      <c r="NK7" s="39">
        <f t="shared" ref="NK7" si="158">NJ7+1</f>
        <v>375</v>
      </c>
      <c r="NL7" s="39">
        <f t="shared" ref="NL7" si="159">NK7+1</f>
        <v>376</v>
      </c>
      <c r="NM7" s="39">
        <f t="shared" ref="NM7" si="160">NL7+1</f>
        <v>377</v>
      </c>
      <c r="NN7" s="39">
        <f t="shared" ref="NN7" si="161">NM7+1</f>
        <v>378</v>
      </c>
      <c r="NO7" s="39">
        <f t="shared" ref="NO7" si="162">NN7+1</f>
        <v>379</v>
      </c>
      <c r="NP7" s="39">
        <f t="shared" ref="NP7" si="163">NO7+1</f>
        <v>380</v>
      </c>
      <c r="NQ7" s="39">
        <f>NP7+1</f>
        <v>381</v>
      </c>
      <c r="NR7" s="39">
        <f>NQ7+1</f>
        <v>382</v>
      </c>
      <c r="NS7" s="39">
        <f t="shared" ref="NS7" si="164">NR7+1</f>
        <v>383</v>
      </c>
      <c r="NT7" s="39">
        <f t="shared" ref="NT7" si="165">NS7+1</f>
        <v>384</v>
      </c>
      <c r="NU7" s="39">
        <f t="shared" ref="NU7" si="166">NT7+1</f>
        <v>385</v>
      </c>
      <c r="NV7" s="39">
        <f t="shared" ref="NV7" si="167">NU7+1</f>
        <v>386</v>
      </c>
      <c r="NW7" s="39">
        <f t="shared" ref="NW7" si="168">NV7+1</f>
        <v>387</v>
      </c>
      <c r="NX7" s="39">
        <f t="shared" ref="NX7" si="169">NW7+1</f>
        <v>388</v>
      </c>
      <c r="NY7" s="39">
        <f>NX7+1</f>
        <v>389</v>
      </c>
      <c r="NZ7" s="39">
        <f>NY7+1</f>
        <v>390</v>
      </c>
      <c r="OA7" s="39">
        <f t="shared" ref="OA7" si="170">NZ7+1</f>
        <v>391</v>
      </c>
      <c r="OB7" s="39">
        <f t="shared" ref="OB7" si="171">OA7+1</f>
        <v>392</v>
      </c>
      <c r="OC7" s="39">
        <f t="shared" ref="OC7" si="172">OB7+1</f>
        <v>393</v>
      </c>
      <c r="OD7" s="39">
        <f t="shared" ref="OD7" si="173">OC7+1</f>
        <v>394</v>
      </c>
      <c r="OE7" s="39">
        <f t="shared" ref="OE7" si="174">OD7+1</f>
        <v>395</v>
      </c>
      <c r="OF7" s="39">
        <f t="shared" ref="OF7" si="175">OE7+1</f>
        <v>396</v>
      </c>
      <c r="OG7" s="39">
        <f>OF7+1</f>
        <v>397</v>
      </c>
      <c r="OH7" s="39">
        <f>OG7+1</f>
        <v>398</v>
      </c>
      <c r="OI7" s="39">
        <f t="shared" ref="OI7" si="176">OH7+1</f>
        <v>399</v>
      </c>
      <c r="OJ7" s="39">
        <f t="shared" ref="OJ7" si="177">OI7+1</f>
        <v>400</v>
      </c>
      <c r="OK7" s="39">
        <f t="shared" ref="OK7" si="178">OJ7+1</f>
        <v>401</v>
      </c>
      <c r="OL7" s="39">
        <f t="shared" ref="OL7" si="179">OK7+1</f>
        <v>402</v>
      </c>
      <c r="OM7" s="39">
        <f t="shared" ref="OM7" si="180">OL7+1</f>
        <v>403</v>
      </c>
      <c r="ON7" s="39">
        <f t="shared" ref="ON7" si="181">OM7+1</f>
        <v>404</v>
      </c>
      <c r="OO7" s="39">
        <f>ON7+1</f>
        <v>405</v>
      </c>
      <c r="OP7" s="39">
        <f>OO7+1</f>
        <v>406</v>
      </c>
      <c r="OQ7" s="39">
        <f t="shared" ref="OQ7" si="182">OP7+1</f>
        <v>407</v>
      </c>
      <c r="OR7" s="39">
        <f t="shared" ref="OR7" si="183">OQ7+1</f>
        <v>408</v>
      </c>
      <c r="OS7" s="39">
        <f t="shared" ref="OS7" si="184">OR7+1</f>
        <v>409</v>
      </c>
      <c r="OT7" s="39">
        <f t="shared" ref="OT7" si="185">OS7+1</f>
        <v>410</v>
      </c>
      <c r="OU7" s="39">
        <f t="shared" ref="OU7" si="186">OT7+1</f>
        <v>411</v>
      </c>
      <c r="OV7" s="39">
        <f t="shared" ref="OV7" si="187">OU7+1</f>
        <v>412</v>
      </c>
      <c r="OW7" s="39">
        <f>OV7+1</f>
        <v>413</v>
      </c>
      <c r="OX7" s="39">
        <f>OW7+1</f>
        <v>414</v>
      </c>
      <c r="OY7" s="39">
        <f t="shared" ref="OY7" si="188">OX7+1</f>
        <v>415</v>
      </c>
      <c r="OZ7" s="39">
        <f t="shared" ref="OZ7" si="189">OY7+1</f>
        <v>416</v>
      </c>
      <c r="PA7" s="39">
        <f t="shared" ref="PA7" si="190">OZ7+1</f>
        <v>417</v>
      </c>
      <c r="PB7" s="39">
        <f t="shared" ref="PB7" si="191">PA7+1</f>
        <v>418</v>
      </c>
      <c r="PC7" s="39">
        <f t="shared" ref="PC7" si="192">PB7+1</f>
        <v>419</v>
      </c>
      <c r="PD7" s="39">
        <f t="shared" ref="PD7" si="193">PC7+1</f>
        <v>420</v>
      </c>
      <c r="PE7" s="39">
        <f>PD7+1</f>
        <v>421</v>
      </c>
      <c r="PF7" s="39">
        <f>PE7+1</f>
        <v>422</v>
      </c>
      <c r="PG7" s="39">
        <f t="shared" ref="PG7" si="194">PF7+1</f>
        <v>423</v>
      </c>
      <c r="PH7" s="39">
        <f t="shared" ref="PH7" si="195">PG7+1</f>
        <v>424</v>
      </c>
      <c r="PI7" s="39">
        <f t="shared" ref="PI7" si="196">PH7+1</f>
        <v>425</v>
      </c>
      <c r="PJ7" s="39">
        <f t="shared" ref="PJ7" si="197">PI7+1</f>
        <v>426</v>
      </c>
      <c r="PK7" s="39">
        <f t="shared" ref="PK7" si="198">PJ7+1</f>
        <v>427</v>
      </c>
      <c r="PL7" s="39">
        <f t="shared" ref="PL7" si="199">PK7+1</f>
        <v>428</v>
      </c>
      <c r="PM7" s="39">
        <f>PL7+1</f>
        <v>429</v>
      </c>
      <c r="PN7" s="39">
        <f>PM7+1</f>
        <v>430</v>
      </c>
      <c r="PO7" s="39">
        <f t="shared" ref="PO7" si="200">PN7+1</f>
        <v>431</v>
      </c>
      <c r="PP7" s="39">
        <f t="shared" ref="PP7" si="201">PO7+1</f>
        <v>432</v>
      </c>
      <c r="PQ7" s="39">
        <f t="shared" ref="PQ7" si="202">PP7+1</f>
        <v>433</v>
      </c>
      <c r="PR7" s="39">
        <f t="shared" ref="PR7" si="203">PQ7+1</f>
        <v>434</v>
      </c>
      <c r="PS7" s="39">
        <f t="shared" ref="PS7" si="204">PR7+1</f>
        <v>435</v>
      </c>
      <c r="PT7" s="39">
        <f t="shared" ref="PT7" si="205">PS7+1</f>
        <v>436</v>
      </c>
      <c r="PU7" s="39">
        <f>PT7+1</f>
        <v>437</v>
      </c>
      <c r="PV7" s="39">
        <f>PU7+1</f>
        <v>438</v>
      </c>
      <c r="PW7" s="39">
        <f t="shared" ref="PW7" si="206">PV7+1</f>
        <v>439</v>
      </c>
      <c r="PX7" s="39">
        <f t="shared" ref="PX7" si="207">PW7+1</f>
        <v>440</v>
      </c>
      <c r="PY7" s="39">
        <f t="shared" ref="PY7" si="208">PX7+1</f>
        <v>441</v>
      </c>
      <c r="PZ7" s="39">
        <f t="shared" ref="PZ7" si="209">PY7+1</f>
        <v>442</v>
      </c>
      <c r="QA7" s="39">
        <f t="shared" ref="QA7" si="210">PZ7+1</f>
        <v>443</v>
      </c>
      <c r="QB7" s="39">
        <f t="shared" ref="QB7" si="211">QA7+1</f>
        <v>444</v>
      </c>
      <c r="QC7" s="39">
        <f>QB7+1</f>
        <v>445</v>
      </c>
      <c r="QD7" s="39">
        <f>QC7+1</f>
        <v>446</v>
      </c>
      <c r="QE7" s="39">
        <f t="shared" ref="QE7" si="212">QD7+1</f>
        <v>447</v>
      </c>
      <c r="QF7" s="39">
        <f t="shared" ref="QF7" si="213">QE7+1</f>
        <v>448</v>
      </c>
      <c r="QG7" s="39">
        <f t="shared" ref="QG7" si="214">QF7+1</f>
        <v>449</v>
      </c>
      <c r="QH7" s="39">
        <f t="shared" ref="QH7" si="215">QG7+1</f>
        <v>450</v>
      </c>
      <c r="QI7" s="39">
        <f t="shared" ref="QI7" si="216">QH7+1</f>
        <v>451</v>
      </c>
      <c r="QJ7" s="39">
        <f t="shared" ref="QJ7" si="217">QI7+1</f>
        <v>452</v>
      </c>
      <c r="QK7" s="39">
        <f>QJ7+1</f>
        <v>453</v>
      </c>
      <c r="QL7" s="39">
        <f>QK7+1</f>
        <v>454</v>
      </c>
      <c r="QM7" s="39">
        <f t="shared" ref="QM7" si="218">QL7+1</f>
        <v>455</v>
      </c>
      <c r="QN7" s="39">
        <f t="shared" ref="QN7" si="219">QM7+1</f>
        <v>456</v>
      </c>
      <c r="QO7" s="39">
        <f t="shared" ref="QO7" si="220">QN7+1</f>
        <v>457</v>
      </c>
      <c r="QP7" s="39">
        <f t="shared" ref="QP7" si="221">QO7+1</f>
        <v>458</v>
      </c>
      <c r="QQ7" s="39">
        <f t="shared" ref="QQ7" si="222">QP7+1</f>
        <v>459</v>
      </c>
      <c r="QR7" s="39">
        <f t="shared" ref="QR7" si="223">QQ7+1</f>
        <v>460</v>
      </c>
      <c r="QS7" s="39">
        <f>QR7+1</f>
        <v>461</v>
      </c>
      <c r="QT7" s="39">
        <f>QS7+1</f>
        <v>462</v>
      </c>
      <c r="QU7" s="39">
        <f t="shared" ref="QU7" si="224">QT7+1</f>
        <v>463</v>
      </c>
      <c r="QV7" s="39">
        <f t="shared" ref="QV7" si="225">QU7+1</f>
        <v>464</v>
      </c>
      <c r="QW7" s="39">
        <f t="shared" ref="QW7" si="226">QV7+1</f>
        <v>465</v>
      </c>
      <c r="QX7" s="39">
        <f t="shared" ref="QX7" si="227">QW7+1</f>
        <v>466</v>
      </c>
      <c r="QY7" s="39">
        <f t="shared" ref="QY7" si="228">QX7+1</f>
        <v>467</v>
      </c>
      <c r="QZ7" s="39">
        <f t="shared" ref="QZ7" si="229">QY7+1</f>
        <v>468</v>
      </c>
      <c r="RA7" s="39">
        <f>QZ7+1</f>
        <v>469</v>
      </c>
      <c r="RB7" s="39">
        <f>RA7+1</f>
        <v>470</v>
      </c>
      <c r="RC7" s="39">
        <f t="shared" ref="RC7" si="230">RB7+1</f>
        <v>471</v>
      </c>
      <c r="RD7" s="39">
        <f t="shared" ref="RD7" si="231">RC7+1</f>
        <v>472</v>
      </c>
      <c r="RE7" s="39">
        <f t="shared" ref="RE7" si="232">RD7+1</f>
        <v>473</v>
      </c>
      <c r="RF7" s="39">
        <f t="shared" ref="RF7" si="233">RE7+1</f>
        <v>474</v>
      </c>
      <c r="RG7" s="39">
        <f t="shared" ref="RG7" si="234">RF7+1</f>
        <v>475</v>
      </c>
      <c r="RH7" s="39">
        <f t="shared" ref="RH7" si="235">RG7+1</f>
        <v>476</v>
      </c>
      <c r="RI7" s="39">
        <f>RH7+1</f>
        <v>477</v>
      </c>
      <c r="RJ7" s="39">
        <f>RI7+1</f>
        <v>478</v>
      </c>
      <c r="RK7" s="39">
        <f t="shared" ref="RK7" si="236">RJ7+1</f>
        <v>479</v>
      </c>
      <c r="RL7" s="39">
        <f t="shared" ref="RL7" si="237">RK7+1</f>
        <v>480</v>
      </c>
      <c r="RM7" s="39">
        <f t="shared" ref="RM7" si="238">RL7+1</f>
        <v>481</v>
      </c>
      <c r="RN7" s="39">
        <f t="shared" ref="RN7" si="239">RM7+1</f>
        <v>482</v>
      </c>
      <c r="RO7" s="39">
        <f t="shared" ref="RO7" si="240">RN7+1</f>
        <v>483</v>
      </c>
      <c r="RP7" s="39">
        <f t="shared" ref="RP7" si="241">RO7+1</f>
        <v>484</v>
      </c>
      <c r="RQ7" s="39">
        <f>RP7+1</f>
        <v>485</v>
      </c>
      <c r="RR7" s="39">
        <f>RQ7+1</f>
        <v>486</v>
      </c>
      <c r="RS7" s="39">
        <f t="shared" ref="RS7" si="242">RR7+1</f>
        <v>487</v>
      </c>
      <c r="RT7" s="39">
        <f t="shared" ref="RT7" si="243">RS7+1</f>
        <v>488</v>
      </c>
      <c r="RU7" s="39">
        <f t="shared" ref="RU7" si="244">RT7+1</f>
        <v>489</v>
      </c>
      <c r="RV7" s="39">
        <f t="shared" ref="RV7" si="245">RU7+1</f>
        <v>490</v>
      </c>
      <c r="RW7" s="39">
        <f t="shared" ref="RW7" si="246">RV7+1</f>
        <v>491</v>
      </c>
      <c r="RX7" s="39">
        <f t="shared" ref="RX7" si="247">RW7+1</f>
        <v>492</v>
      </c>
      <c r="RY7" s="39">
        <f>RX7+1</f>
        <v>493</v>
      </c>
      <c r="RZ7" s="39">
        <f>RY7+1</f>
        <v>494</v>
      </c>
      <c r="SA7" s="39">
        <f t="shared" ref="SA7" si="248">RZ7+1</f>
        <v>495</v>
      </c>
      <c r="SB7" s="39">
        <f t="shared" ref="SB7" si="249">SA7+1</f>
        <v>496</v>
      </c>
      <c r="SC7" s="39">
        <f t="shared" ref="SC7" si="250">SB7+1</f>
        <v>497</v>
      </c>
      <c r="SD7" s="39">
        <f t="shared" ref="SD7" si="251">SC7+1</f>
        <v>498</v>
      </c>
      <c r="SE7" s="39">
        <f t="shared" ref="SE7" si="252">SD7+1</f>
        <v>499</v>
      </c>
      <c r="SF7" s="39">
        <f t="shared" ref="SF7" si="253">SE7+1</f>
        <v>500</v>
      </c>
      <c r="SG7" s="39">
        <f>SF7+1</f>
        <v>501</v>
      </c>
      <c r="SH7" s="39">
        <f>SG7+1</f>
        <v>502</v>
      </c>
      <c r="SI7" s="39">
        <f t="shared" ref="SI7" si="254">SH7+1</f>
        <v>503</v>
      </c>
      <c r="SJ7" s="39">
        <f t="shared" ref="SJ7" si="255">SI7+1</f>
        <v>504</v>
      </c>
      <c r="SK7" s="39">
        <f t="shared" ref="SK7" si="256">SJ7+1</f>
        <v>505</v>
      </c>
      <c r="SL7" s="39">
        <f t="shared" ref="SL7" si="257">SK7+1</f>
        <v>506</v>
      </c>
      <c r="SM7" s="39">
        <f t="shared" ref="SM7" si="258">SL7+1</f>
        <v>507</v>
      </c>
      <c r="SN7" s="39">
        <f t="shared" ref="SN7" si="259">SM7+1</f>
        <v>508</v>
      </c>
      <c r="SO7" s="39">
        <f>SN7+1</f>
        <v>509</v>
      </c>
      <c r="SP7" s="39">
        <f>SO7+1</f>
        <v>510</v>
      </c>
      <c r="SQ7" s="39">
        <f t="shared" ref="SQ7" si="260">SP7+1</f>
        <v>511</v>
      </c>
      <c r="SR7" s="39">
        <f t="shared" ref="SR7" si="261">SQ7+1</f>
        <v>512</v>
      </c>
      <c r="SS7" s="39">
        <f t="shared" ref="SS7" si="262">SR7+1</f>
        <v>513</v>
      </c>
      <c r="ST7" s="39">
        <f t="shared" ref="ST7" si="263">SS7+1</f>
        <v>514</v>
      </c>
      <c r="SU7" s="39">
        <f t="shared" ref="SU7" si="264">ST7+1</f>
        <v>515</v>
      </c>
      <c r="SV7" s="39">
        <f t="shared" ref="SV7" si="265">SU7+1</f>
        <v>516</v>
      </c>
      <c r="SW7" s="39">
        <f>SV7+1</f>
        <v>517</v>
      </c>
      <c r="SX7" s="39">
        <f>SW7+1</f>
        <v>518</v>
      </c>
      <c r="SY7" s="39">
        <f t="shared" ref="SY7" si="266">SX7+1</f>
        <v>519</v>
      </c>
      <c r="SZ7" s="39">
        <f t="shared" ref="SZ7" si="267">SY7+1</f>
        <v>520</v>
      </c>
      <c r="TA7" s="39">
        <f t="shared" ref="TA7" si="268">SZ7+1</f>
        <v>521</v>
      </c>
      <c r="TB7" s="39">
        <f t="shared" ref="TB7" si="269">TA7+1</f>
        <v>522</v>
      </c>
      <c r="TC7" s="39">
        <f t="shared" ref="TC7" si="270">TB7+1</f>
        <v>523</v>
      </c>
      <c r="TD7" s="39">
        <f t="shared" ref="TD7" si="271">TC7+1</f>
        <v>524</v>
      </c>
      <c r="TE7" s="39">
        <f>TD7+1</f>
        <v>525</v>
      </c>
      <c r="TF7" s="39">
        <f>TE7+1</f>
        <v>526</v>
      </c>
      <c r="TG7" s="39">
        <f t="shared" ref="TG7" si="272">TF7+1</f>
        <v>527</v>
      </c>
      <c r="TH7" s="39">
        <f t="shared" ref="TH7" si="273">TG7+1</f>
        <v>528</v>
      </c>
      <c r="TI7" s="39">
        <f t="shared" ref="TI7" si="274">TH7+1</f>
        <v>529</v>
      </c>
      <c r="TJ7" s="39">
        <f t="shared" ref="TJ7" si="275">TI7+1</f>
        <v>530</v>
      </c>
      <c r="TK7" s="39">
        <f t="shared" ref="TK7" si="276">TJ7+1</f>
        <v>531</v>
      </c>
      <c r="TL7" s="39">
        <f t="shared" ref="TL7" si="277">TK7+1</f>
        <v>532</v>
      </c>
      <c r="TM7" s="39">
        <f>TL7+1</f>
        <v>533</v>
      </c>
      <c r="TN7" s="39">
        <f>TM7+1</f>
        <v>534</v>
      </c>
      <c r="TO7" s="39">
        <f t="shared" ref="TO7" si="278">TN7+1</f>
        <v>535</v>
      </c>
      <c r="TP7" s="39">
        <f t="shared" ref="TP7" si="279">TO7+1</f>
        <v>536</v>
      </c>
      <c r="TQ7" s="39">
        <f t="shared" ref="TQ7" si="280">TP7+1</f>
        <v>537</v>
      </c>
      <c r="TR7" s="39">
        <f t="shared" ref="TR7" si="281">TQ7+1</f>
        <v>538</v>
      </c>
      <c r="TS7" s="39">
        <f t="shared" ref="TS7" si="282">TR7+1</f>
        <v>539</v>
      </c>
      <c r="TT7" s="39">
        <f t="shared" ref="TT7" si="283">TS7+1</f>
        <v>540</v>
      </c>
      <c r="TU7" s="39">
        <f>TT7+1</f>
        <v>541</v>
      </c>
      <c r="TV7" s="39">
        <f>TU7+1</f>
        <v>542</v>
      </c>
      <c r="TW7" s="39">
        <f t="shared" ref="TW7" si="284">TV7+1</f>
        <v>543</v>
      </c>
      <c r="TX7" s="39">
        <f t="shared" ref="TX7" si="285">TW7+1</f>
        <v>544</v>
      </c>
      <c r="TY7" s="39">
        <f t="shared" ref="TY7" si="286">TX7+1</f>
        <v>545</v>
      </c>
      <c r="TZ7" s="39">
        <f t="shared" ref="TZ7" si="287">TY7+1</f>
        <v>546</v>
      </c>
      <c r="UA7" s="39">
        <f t="shared" ref="UA7" si="288">TZ7+1</f>
        <v>547</v>
      </c>
      <c r="UB7" s="39">
        <f t="shared" ref="UB7" si="289">UA7+1</f>
        <v>548</v>
      </c>
      <c r="UC7" s="39">
        <f>UB7+1</f>
        <v>549</v>
      </c>
      <c r="UD7" s="39">
        <f>UC7+1</f>
        <v>550</v>
      </c>
      <c r="UE7" s="39">
        <f t="shared" ref="UE7" si="290">UD7+1</f>
        <v>551</v>
      </c>
      <c r="UF7" s="39">
        <f t="shared" ref="UF7" si="291">UE7+1</f>
        <v>552</v>
      </c>
      <c r="UG7" s="39">
        <f t="shared" ref="UG7" si="292">UF7+1</f>
        <v>553</v>
      </c>
      <c r="UH7" s="39">
        <f t="shared" ref="UH7" si="293">UG7+1</f>
        <v>554</v>
      </c>
      <c r="UI7" s="39">
        <f t="shared" ref="UI7" si="294">UH7+1</f>
        <v>555</v>
      </c>
      <c r="UJ7" s="39">
        <f t="shared" ref="UJ7" si="295">UI7+1</f>
        <v>556</v>
      </c>
      <c r="UK7" s="39">
        <f>UJ7+1</f>
        <v>557</v>
      </c>
      <c r="UL7" s="39">
        <f>UK7+1</f>
        <v>558</v>
      </c>
      <c r="UM7" s="39">
        <f t="shared" ref="UM7" si="296">UL7+1</f>
        <v>559</v>
      </c>
      <c r="UN7" s="39">
        <f t="shared" ref="UN7" si="297">UM7+1</f>
        <v>560</v>
      </c>
      <c r="UO7" s="39">
        <f t="shared" ref="UO7" si="298">UN7+1</f>
        <v>561</v>
      </c>
      <c r="UP7" s="39">
        <f t="shared" ref="UP7" si="299">UO7+1</f>
        <v>562</v>
      </c>
      <c r="UQ7" s="39">
        <f t="shared" ref="UQ7" si="300">UP7+1</f>
        <v>563</v>
      </c>
      <c r="UR7" s="39">
        <f t="shared" ref="UR7" si="301">UQ7+1</f>
        <v>564</v>
      </c>
      <c r="US7" s="39">
        <f>UR7+1</f>
        <v>565</v>
      </c>
      <c r="UT7" s="39">
        <f>US7+1</f>
        <v>566</v>
      </c>
      <c r="UU7" s="39">
        <f t="shared" ref="UU7" si="302">UT7+1</f>
        <v>567</v>
      </c>
      <c r="UV7" s="39">
        <f t="shared" ref="UV7" si="303">UU7+1</f>
        <v>568</v>
      </c>
      <c r="UW7" s="39">
        <f t="shared" ref="UW7" si="304">UV7+1</f>
        <v>569</v>
      </c>
      <c r="UX7" s="39">
        <f t="shared" ref="UX7" si="305">UW7+1</f>
        <v>570</v>
      </c>
      <c r="UY7" s="39">
        <f t="shared" ref="UY7" si="306">UX7+1</f>
        <v>571</v>
      </c>
      <c r="UZ7" s="39">
        <f t="shared" ref="UZ7" si="307">UY7+1</f>
        <v>572</v>
      </c>
      <c r="VA7" s="39">
        <f>UZ7+1</f>
        <v>573</v>
      </c>
      <c r="VB7" s="39">
        <f>VA7+1</f>
        <v>574</v>
      </c>
      <c r="VC7" s="39">
        <f t="shared" ref="VC7" si="308">VB7+1</f>
        <v>575</v>
      </c>
      <c r="VD7" s="39">
        <f t="shared" ref="VD7" si="309">VC7+1</f>
        <v>576</v>
      </c>
      <c r="VE7" s="39">
        <f t="shared" ref="VE7" si="310">VD7+1</f>
        <v>577</v>
      </c>
      <c r="VF7" s="39">
        <f t="shared" ref="VF7" si="311">VE7+1</f>
        <v>578</v>
      </c>
      <c r="VG7" s="39">
        <f t="shared" ref="VG7" si="312">VF7+1</f>
        <v>579</v>
      </c>
      <c r="VH7" s="39">
        <f t="shared" ref="VH7" si="313">VG7+1</f>
        <v>580</v>
      </c>
      <c r="VI7" s="39">
        <f>VH7+1</f>
        <v>581</v>
      </c>
      <c r="VJ7" s="39">
        <f>VI7+1</f>
        <v>582</v>
      </c>
      <c r="VK7" s="39">
        <f t="shared" ref="VK7" si="314">VJ7+1</f>
        <v>583</v>
      </c>
      <c r="VL7" s="39">
        <f t="shared" ref="VL7" si="315">VK7+1</f>
        <v>584</v>
      </c>
      <c r="VM7" s="39">
        <f t="shared" ref="VM7" si="316">VL7+1</f>
        <v>585</v>
      </c>
      <c r="VN7" s="39">
        <f t="shared" ref="VN7" si="317">VM7+1</f>
        <v>586</v>
      </c>
      <c r="VO7" s="39">
        <f t="shared" ref="VO7" si="318">VN7+1</f>
        <v>587</v>
      </c>
      <c r="VP7" s="39">
        <f t="shared" ref="VP7" si="319">VO7+1</f>
        <v>588</v>
      </c>
      <c r="VQ7" s="39">
        <f>VP7+1</f>
        <v>589</v>
      </c>
      <c r="VR7" s="39">
        <f>VQ7+1</f>
        <v>590</v>
      </c>
      <c r="VS7" s="39">
        <f t="shared" ref="VS7" si="320">VR7+1</f>
        <v>591</v>
      </c>
      <c r="VT7" s="39">
        <f t="shared" ref="VT7" si="321">VS7+1</f>
        <v>592</v>
      </c>
      <c r="VU7" s="39">
        <f t="shared" ref="VU7" si="322">VT7+1</f>
        <v>593</v>
      </c>
      <c r="VV7" s="39">
        <f t="shared" ref="VV7" si="323">VU7+1</f>
        <v>594</v>
      </c>
      <c r="VW7" s="39">
        <f t="shared" ref="VW7" si="324">VV7+1</f>
        <v>595</v>
      </c>
      <c r="VX7" s="39">
        <f t="shared" ref="VX7" si="325">VW7+1</f>
        <v>596</v>
      </c>
      <c r="VY7" s="39">
        <f>VX7+1</f>
        <v>597</v>
      </c>
      <c r="VZ7" s="39">
        <f>VY7+1</f>
        <v>598</v>
      </c>
      <c r="WA7" s="39">
        <f t="shared" ref="WA7" si="326">VZ7+1</f>
        <v>599</v>
      </c>
      <c r="WB7" s="39">
        <f t="shared" ref="WB7" si="327">WA7+1</f>
        <v>600</v>
      </c>
      <c r="WC7" s="39">
        <f t="shared" ref="WC7" si="328">WB7+1</f>
        <v>601</v>
      </c>
      <c r="WD7" s="39">
        <f t="shared" ref="WD7" si="329">WC7+1</f>
        <v>602</v>
      </c>
      <c r="WE7" s="39">
        <f t="shared" ref="WE7" si="330">WD7+1</f>
        <v>603</v>
      </c>
      <c r="WF7" s="39">
        <f t="shared" ref="WF7" si="331">WE7+1</f>
        <v>604</v>
      </c>
      <c r="WG7" s="39">
        <f>WF7+1</f>
        <v>605</v>
      </c>
      <c r="WH7" s="39">
        <f>WG7+1</f>
        <v>606</v>
      </c>
      <c r="WI7" s="39">
        <f t="shared" ref="WI7" si="332">WH7+1</f>
        <v>607</v>
      </c>
      <c r="WJ7" s="39">
        <f t="shared" ref="WJ7" si="333">WI7+1</f>
        <v>608</v>
      </c>
      <c r="WK7" s="39">
        <f t="shared" ref="WK7" si="334">WJ7+1</f>
        <v>609</v>
      </c>
      <c r="WL7" s="39">
        <f t="shared" ref="WL7" si="335">WK7+1</f>
        <v>610</v>
      </c>
      <c r="WM7" s="39">
        <f t="shared" ref="WM7" si="336">WL7+1</f>
        <v>611</v>
      </c>
      <c r="WN7" s="39">
        <f t="shared" ref="WN7" si="337">WM7+1</f>
        <v>612</v>
      </c>
      <c r="WO7" s="39">
        <f>WN7+1</f>
        <v>613</v>
      </c>
      <c r="WP7" s="39">
        <f>WO7+1</f>
        <v>614</v>
      </c>
      <c r="WQ7" s="39">
        <f t="shared" ref="WQ7" si="338">WP7+1</f>
        <v>615</v>
      </c>
      <c r="WR7" s="39">
        <f t="shared" ref="WR7" si="339">WQ7+1</f>
        <v>616</v>
      </c>
      <c r="WS7" s="39">
        <f t="shared" ref="WS7" si="340">WR7+1</f>
        <v>617</v>
      </c>
      <c r="WT7" s="39">
        <f t="shared" ref="WT7" si="341">WS7+1</f>
        <v>618</v>
      </c>
      <c r="WU7" s="39">
        <f t="shared" ref="WU7" si="342">WT7+1</f>
        <v>619</v>
      </c>
      <c r="WV7" s="39">
        <f t="shared" ref="WV7" si="343">WU7+1</f>
        <v>620</v>
      </c>
      <c r="WW7" s="39">
        <f>WV7+1</f>
        <v>621</v>
      </c>
      <c r="WX7" s="39">
        <f>WW7+1</f>
        <v>622</v>
      </c>
      <c r="WY7" s="39">
        <f t="shared" ref="WY7" si="344">WX7+1</f>
        <v>623</v>
      </c>
      <c r="WZ7" s="39">
        <f t="shared" ref="WZ7" si="345">WY7+1</f>
        <v>624</v>
      </c>
      <c r="XA7" s="39">
        <f t="shared" ref="XA7" si="346">WZ7+1</f>
        <v>625</v>
      </c>
      <c r="XB7" s="39">
        <f t="shared" ref="XB7" si="347">XA7+1</f>
        <v>626</v>
      </c>
      <c r="XC7" s="39">
        <f t="shared" ref="XC7" si="348">XB7+1</f>
        <v>627</v>
      </c>
      <c r="XD7" s="39">
        <f t="shared" ref="XD7" si="349">XC7+1</f>
        <v>628</v>
      </c>
      <c r="XE7" s="39">
        <f>XD7+1</f>
        <v>629</v>
      </c>
      <c r="XF7" s="39">
        <f>XE7+1</f>
        <v>630</v>
      </c>
      <c r="XG7" s="39">
        <f t="shared" ref="XG7" si="350">XF7+1</f>
        <v>631</v>
      </c>
      <c r="XH7" s="39">
        <f t="shared" ref="XH7" si="351">XG7+1</f>
        <v>632</v>
      </c>
      <c r="XI7" s="39">
        <f t="shared" ref="XI7" si="352">XH7+1</f>
        <v>633</v>
      </c>
      <c r="XJ7" s="39">
        <f t="shared" ref="XJ7" si="353">XI7+1</f>
        <v>634</v>
      </c>
      <c r="XK7" s="39">
        <f t="shared" ref="XK7" si="354">XJ7+1</f>
        <v>635</v>
      </c>
      <c r="XL7" s="39">
        <f t="shared" ref="XL7" si="355">XK7+1</f>
        <v>636</v>
      </c>
      <c r="XM7" s="39">
        <f>XL7+1</f>
        <v>637</v>
      </c>
      <c r="XN7" s="39">
        <f>XM7+1</f>
        <v>638</v>
      </c>
      <c r="XO7" s="39">
        <f t="shared" ref="XO7" si="356">XN7+1</f>
        <v>639</v>
      </c>
      <c r="XP7" s="39">
        <f t="shared" ref="XP7" si="357">XO7+1</f>
        <v>640</v>
      </c>
      <c r="XQ7" s="39">
        <f t="shared" ref="XQ7" si="358">XP7+1</f>
        <v>641</v>
      </c>
      <c r="XR7" s="39">
        <f t="shared" ref="XR7" si="359">XQ7+1</f>
        <v>642</v>
      </c>
      <c r="XS7" s="39">
        <f t="shared" ref="XS7" si="360">XR7+1</f>
        <v>643</v>
      </c>
      <c r="XT7" s="39">
        <f t="shared" ref="XT7" si="361">XS7+1</f>
        <v>644</v>
      </c>
      <c r="XU7" s="39">
        <f>XT7+1</f>
        <v>645</v>
      </c>
      <c r="XV7" s="39">
        <f>XU7+1</f>
        <v>646</v>
      </c>
      <c r="XW7" s="39">
        <f t="shared" ref="XW7" si="362">XV7+1</f>
        <v>647</v>
      </c>
      <c r="XX7" s="39">
        <f t="shared" ref="XX7" si="363">XW7+1</f>
        <v>648</v>
      </c>
      <c r="XY7" s="39">
        <f t="shared" ref="XY7" si="364">XX7+1</f>
        <v>649</v>
      </c>
      <c r="XZ7" s="39">
        <f t="shared" ref="XZ7" si="365">XY7+1</f>
        <v>650</v>
      </c>
      <c r="YA7" s="39">
        <f t="shared" ref="YA7" si="366">XZ7+1</f>
        <v>651</v>
      </c>
      <c r="YB7" s="39">
        <f t="shared" ref="YB7" si="367">YA7+1</f>
        <v>652</v>
      </c>
      <c r="YC7" s="39">
        <f>YB7+1</f>
        <v>653</v>
      </c>
      <c r="YD7" s="39">
        <f>YC7+1</f>
        <v>654</v>
      </c>
      <c r="YE7" s="39">
        <f t="shared" ref="YE7" si="368">YD7+1</f>
        <v>655</v>
      </c>
      <c r="YF7" s="39">
        <f t="shared" ref="YF7" si="369">YE7+1</f>
        <v>656</v>
      </c>
      <c r="YG7" s="39">
        <f t="shared" ref="YG7" si="370">YF7+1</f>
        <v>657</v>
      </c>
      <c r="YH7" s="39">
        <f t="shared" ref="YH7" si="371">YG7+1</f>
        <v>658</v>
      </c>
      <c r="YI7" s="39">
        <f t="shared" ref="YI7" si="372">YH7+1</f>
        <v>659</v>
      </c>
      <c r="YJ7" s="39">
        <f t="shared" ref="YJ7" si="373">YI7+1</f>
        <v>660</v>
      </c>
      <c r="YK7" s="39">
        <f>YJ7+1</f>
        <v>661</v>
      </c>
      <c r="YL7" s="39">
        <f>YK7+1</f>
        <v>662</v>
      </c>
      <c r="YM7" s="39">
        <f t="shared" ref="YM7" si="374">YL7+1</f>
        <v>663</v>
      </c>
      <c r="YN7" s="39">
        <f t="shared" ref="YN7" si="375">YM7+1</f>
        <v>664</v>
      </c>
      <c r="YO7" s="39">
        <f t="shared" ref="YO7" si="376">YN7+1</f>
        <v>665</v>
      </c>
      <c r="YP7" s="39">
        <f t="shared" ref="YP7" si="377">YO7+1</f>
        <v>666</v>
      </c>
      <c r="YQ7" s="39">
        <f t="shared" ref="YQ7" si="378">YP7+1</f>
        <v>667</v>
      </c>
      <c r="YR7" s="39">
        <f t="shared" ref="YR7" si="379">YQ7+1</f>
        <v>668</v>
      </c>
      <c r="YS7" s="39">
        <f>YR7+1</f>
        <v>669</v>
      </c>
      <c r="YT7" s="39">
        <f>YS7+1</f>
        <v>670</v>
      </c>
      <c r="YU7" s="39">
        <f t="shared" ref="YU7" si="380">YT7+1</f>
        <v>671</v>
      </c>
      <c r="YV7" s="39">
        <f t="shared" ref="YV7" si="381">YU7+1</f>
        <v>672</v>
      </c>
      <c r="YW7" s="39">
        <f t="shared" ref="YW7" si="382">YV7+1</f>
        <v>673</v>
      </c>
      <c r="YX7" s="39">
        <f t="shared" ref="YX7" si="383">YW7+1</f>
        <v>674</v>
      </c>
      <c r="YY7" s="39">
        <f t="shared" ref="YY7" si="384">YX7+1</f>
        <v>675</v>
      </c>
      <c r="YZ7" s="39">
        <f t="shared" ref="YZ7" si="385">YY7+1</f>
        <v>676</v>
      </c>
      <c r="ZA7" s="39">
        <f>YZ7+1</f>
        <v>677</v>
      </c>
      <c r="ZB7" s="39">
        <f>ZA7+1</f>
        <v>678</v>
      </c>
      <c r="ZC7" s="39">
        <f t="shared" ref="ZC7" si="386">ZB7+1</f>
        <v>679</v>
      </c>
      <c r="ZD7" s="39">
        <f t="shared" ref="ZD7" si="387">ZC7+1</f>
        <v>680</v>
      </c>
      <c r="ZE7" s="39">
        <f t="shared" ref="ZE7" si="388">ZD7+1</f>
        <v>681</v>
      </c>
      <c r="ZF7" s="39">
        <f t="shared" ref="ZF7" si="389">ZE7+1</f>
        <v>682</v>
      </c>
      <c r="ZG7" s="39">
        <f t="shared" ref="ZG7" si="390">ZF7+1</f>
        <v>683</v>
      </c>
      <c r="ZH7" s="39">
        <f t="shared" ref="ZH7" si="391">ZG7+1</f>
        <v>684</v>
      </c>
      <c r="ZI7" s="39">
        <f>ZH7+1</f>
        <v>685</v>
      </c>
      <c r="ZJ7" s="39">
        <f>ZI7+1</f>
        <v>686</v>
      </c>
      <c r="ZK7" s="39">
        <f t="shared" ref="ZK7" si="392">ZJ7+1</f>
        <v>687</v>
      </c>
      <c r="ZL7" s="39">
        <f t="shared" ref="ZL7" si="393">ZK7+1</f>
        <v>688</v>
      </c>
      <c r="ZM7" s="39">
        <f t="shared" ref="ZM7" si="394">ZL7+1</f>
        <v>689</v>
      </c>
      <c r="ZN7" s="39">
        <f t="shared" ref="ZN7" si="395">ZM7+1</f>
        <v>690</v>
      </c>
      <c r="ZO7" s="39">
        <f t="shared" ref="ZO7" si="396">ZN7+1</f>
        <v>691</v>
      </c>
      <c r="ZP7" s="39">
        <f t="shared" ref="ZP7" si="397">ZO7+1</f>
        <v>692</v>
      </c>
      <c r="ZQ7" s="39">
        <f>ZP7+1</f>
        <v>693</v>
      </c>
      <c r="ZR7" s="39">
        <f>ZQ7+1</f>
        <v>694</v>
      </c>
      <c r="ZS7" s="39">
        <f t="shared" ref="ZS7" si="398">ZR7+1</f>
        <v>695</v>
      </c>
      <c r="ZT7" s="39">
        <f t="shared" ref="ZT7" si="399">ZS7+1</f>
        <v>696</v>
      </c>
      <c r="ZU7" s="39">
        <f t="shared" ref="ZU7" si="400">ZT7+1</f>
        <v>697</v>
      </c>
      <c r="ZV7" s="39">
        <f t="shared" ref="ZV7" si="401">ZU7+1</f>
        <v>698</v>
      </c>
      <c r="ZW7" s="39">
        <f t="shared" ref="ZW7" si="402">ZV7+1</f>
        <v>699</v>
      </c>
      <c r="ZX7" s="39">
        <f t="shared" ref="ZX7" si="403">ZW7+1</f>
        <v>700</v>
      </c>
      <c r="ZY7" s="39">
        <f>ZX7+1</f>
        <v>701</v>
      </c>
      <c r="ZZ7" s="39">
        <f>ZY7+1</f>
        <v>702</v>
      </c>
      <c r="AAA7" s="39">
        <f t="shared" ref="AAA7" si="404">ZZ7+1</f>
        <v>703</v>
      </c>
      <c r="AAB7" s="39">
        <f t="shared" ref="AAB7" si="405">AAA7+1</f>
        <v>704</v>
      </c>
      <c r="AAC7" s="39">
        <f t="shared" ref="AAC7" si="406">AAB7+1</f>
        <v>705</v>
      </c>
      <c r="AAD7" s="39">
        <f t="shared" ref="AAD7" si="407">AAC7+1</f>
        <v>706</v>
      </c>
      <c r="AAE7" s="39">
        <f t="shared" ref="AAE7" si="408">AAD7+1</f>
        <v>707</v>
      </c>
      <c r="AAF7" s="39">
        <f t="shared" ref="AAF7" si="409">AAE7+1</f>
        <v>708</v>
      </c>
      <c r="AAG7" s="39">
        <f>AAF7+1</f>
        <v>709</v>
      </c>
      <c r="AAH7" s="39">
        <f>AAG7+1</f>
        <v>710</v>
      </c>
      <c r="AAI7" s="39">
        <f t="shared" ref="AAI7" si="410">AAH7+1</f>
        <v>711</v>
      </c>
      <c r="AAJ7" s="39">
        <f t="shared" ref="AAJ7" si="411">AAI7+1</f>
        <v>712</v>
      </c>
      <c r="AAK7" s="39">
        <f t="shared" ref="AAK7" si="412">AAJ7+1</f>
        <v>713</v>
      </c>
      <c r="AAL7" s="39">
        <f t="shared" ref="AAL7" si="413">AAK7+1</f>
        <v>714</v>
      </c>
      <c r="AAM7" s="39">
        <f t="shared" ref="AAM7" si="414">AAL7+1</f>
        <v>715</v>
      </c>
      <c r="AAN7" s="39">
        <f t="shared" ref="AAN7" si="415">AAM7+1</f>
        <v>716</v>
      </c>
      <c r="AAO7" s="39">
        <f>AAN7+1</f>
        <v>717</v>
      </c>
      <c r="AAP7" s="39">
        <f>AAO7+1</f>
        <v>718</v>
      </c>
      <c r="AAQ7" s="39">
        <f t="shared" ref="AAQ7" si="416">AAP7+1</f>
        <v>719</v>
      </c>
      <c r="AAR7" s="39">
        <f t="shared" ref="AAR7" si="417">AAQ7+1</f>
        <v>720</v>
      </c>
      <c r="AAS7" s="39">
        <f t="shared" ref="AAS7" si="418">AAR7+1</f>
        <v>721</v>
      </c>
      <c r="AAT7" s="39">
        <f t="shared" ref="AAT7" si="419">AAS7+1</f>
        <v>722</v>
      </c>
      <c r="AAU7" s="39">
        <f t="shared" ref="AAU7" si="420">AAT7+1</f>
        <v>723</v>
      </c>
      <c r="AAV7" s="39">
        <f t="shared" ref="AAV7" si="421">AAU7+1</f>
        <v>724</v>
      </c>
      <c r="AAW7" s="39">
        <f>AAV7+1</f>
        <v>725</v>
      </c>
      <c r="AAX7" s="39">
        <f>AAW7+1</f>
        <v>726</v>
      </c>
      <c r="AAY7" s="39">
        <f t="shared" ref="AAY7" si="422">AAX7+1</f>
        <v>727</v>
      </c>
      <c r="AAZ7" s="39">
        <f t="shared" ref="AAZ7" si="423">AAY7+1</f>
        <v>728</v>
      </c>
      <c r="ABA7" s="39">
        <f t="shared" ref="ABA7" si="424">AAZ7+1</f>
        <v>729</v>
      </c>
      <c r="ABB7" s="39">
        <f t="shared" ref="ABB7" si="425">ABA7+1</f>
        <v>730</v>
      </c>
      <c r="ABC7" s="39">
        <f t="shared" ref="ABC7" si="426">ABB7+1</f>
        <v>731</v>
      </c>
      <c r="ABD7" s="39">
        <f t="shared" ref="ABD7" si="427">ABC7+1</f>
        <v>732</v>
      </c>
      <c r="ABE7" s="39">
        <f>ABD7+1</f>
        <v>733</v>
      </c>
      <c r="ABF7" s="39">
        <f>ABE7+1</f>
        <v>734</v>
      </c>
      <c r="ABG7" s="39">
        <f t="shared" ref="ABG7" si="428">ABF7+1</f>
        <v>735</v>
      </c>
      <c r="ABH7" s="39">
        <f t="shared" ref="ABH7" si="429">ABG7+1</f>
        <v>736</v>
      </c>
      <c r="ABI7" s="39">
        <f t="shared" ref="ABI7" si="430">ABH7+1</f>
        <v>737</v>
      </c>
      <c r="ABJ7" s="39">
        <f t="shared" ref="ABJ7" si="431">ABI7+1</f>
        <v>738</v>
      </c>
      <c r="ABK7" s="39">
        <f t="shared" ref="ABK7" si="432">ABJ7+1</f>
        <v>739</v>
      </c>
      <c r="ABL7" s="39">
        <f t="shared" ref="ABL7" si="433">ABK7+1</f>
        <v>740</v>
      </c>
      <c r="ABM7" s="39">
        <f>ABL7+1</f>
        <v>741</v>
      </c>
      <c r="ABN7" s="39">
        <f>ABM7+1</f>
        <v>742</v>
      </c>
      <c r="ABO7" s="39">
        <f t="shared" ref="ABO7" si="434">ABN7+1</f>
        <v>743</v>
      </c>
      <c r="ABP7" s="39">
        <f t="shared" ref="ABP7" si="435">ABO7+1</f>
        <v>744</v>
      </c>
      <c r="ABQ7" s="39">
        <f t="shared" ref="ABQ7" si="436">ABP7+1</f>
        <v>745</v>
      </c>
      <c r="ABR7" s="39">
        <f t="shared" ref="ABR7" si="437">ABQ7+1</f>
        <v>746</v>
      </c>
      <c r="ABS7" s="39">
        <f t="shared" ref="ABS7" si="438">ABR7+1</f>
        <v>747</v>
      </c>
      <c r="ABT7" s="39">
        <f t="shared" ref="ABT7" si="439">ABS7+1</f>
        <v>748</v>
      </c>
      <c r="ABU7" s="39">
        <f>ABT7+1</f>
        <v>749</v>
      </c>
      <c r="ABV7" s="39">
        <f>ABU7+1</f>
        <v>750</v>
      </c>
      <c r="ABW7" s="39">
        <f t="shared" ref="ABW7" si="440">ABV7+1</f>
        <v>751</v>
      </c>
      <c r="ABX7" s="39">
        <f t="shared" ref="ABX7" si="441">ABW7+1</f>
        <v>752</v>
      </c>
      <c r="ABY7" s="39">
        <f t="shared" ref="ABY7" si="442">ABX7+1</f>
        <v>753</v>
      </c>
      <c r="ABZ7" s="39">
        <f t="shared" ref="ABZ7" si="443">ABY7+1</f>
        <v>754</v>
      </c>
      <c r="ACA7" s="39">
        <f t="shared" ref="ACA7" si="444">ABZ7+1</f>
        <v>755</v>
      </c>
      <c r="ACB7" s="39">
        <f t="shared" ref="ACB7" si="445">ACA7+1</f>
        <v>756</v>
      </c>
      <c r="ACC7" s="39">
        <f>ACB7+1</f>
        <v>757</v>
      </c>
      <c r="ACD7" s="39">
        <f>ACC7+1</f>
        <v>758</v>
      </c>
      <c r="ACE7" s="39">
        <f t="shared" ref="ACE7" si="446">ACD7+1</f>
        <v>759</v>
      </c>
      <c r="ACF7" s="39">
        <f t="shared" ref="ACF7" si="447">ACE7+1</f>
        <v>760</v>
      </c>
      <c r="ACG7" s="39">
        <f t="shared" ref="ACG7" si="448">ACF7+1</f>
        <v>761</v>
      </c>
      <c r="ACH7" s="39">
        <f t="shared" ref="ACH7" si="449">ACG7+1</f>
        <v>762</v>
      </c>
      <c r="ACI7" s="39">
        <f t="shared" ref="ACI7" si="450">ACH7+1</f>
        <v>763</v>
      </c>
      <c r="ACJ7" s="39">
        <f t="shared" ref="ACJ7" si="451">ACI7+1</f>
        <v>764</v>
      </c>
      <c r="ACK7" s="39">
        <f>ACJ7+1</f>
        <v>765</v>
      </c>
      <c r="ACL7" s="39">
        <f>ACK7+1</f>
        <v>766</v>
      </c>
      <c r="ACM7" s="39">
        <f t="shared" ref="ACM7" si="452">ACL7+1</f>
        <v>767</v>
      </c>
      <c r="ACN7" s="39">
        <f t="shared" ref="ACN7" si="453">ACM7+1</f>
        <v>768</v>
      </c>
      <c r="ACO7" s="39">
        <f t="shared" ref="ACO7" si="454">ACN7+1</f>
        <v>769</v>
      </c>
      <c r="ACP7" s="39">
        <f t="shared" ref="ACP7" si="455">ACO7+1</f>
        <v>770</v>
      </c>
      <c r="ACQ7" s="39">
        <f t="shared" ref="ACQ7" si="456">ACP7+1</f>
        <v>771</v>
      </c>
      <c r="ACR7" s="39">
        <f t="shared" ref="ACR7" si="457">ACQ7+1</f>
        <v>772</v>
      </c>
      <c r="ACS7" s="39">
        <f>ACR7+1</f>
        <v>773</v>
      </c>
      <c r="ACT7" s="39">
        <f>ACS7+1</f>
        <v>774</v>
      </c>
      <c r="ACU7" s="39">
        <f t="shared" ref="ACU7" si="458">ACT7+1</f>
        <v>775</v>
      </c>
      <c r="ACV7" s="39">
        <f t="shared" ref="ACV7" si="459">ACU7+1</f>
        <v>776</v>
      </c>
      <c r="ACW7" s="39">
        <f t="shared" ref="ACW7" si="460">ACV7+1</f>
        <v>777</v>
      </c>
      <c r="ACX7" s="39">
        <f t="shared" ref="ACX7" si="461">ACW7+1</f>
        <v>778</v>
      </c>
      <c r="ACY7" s="39">
        <f t="shared" ref="ACY7" si="462">ACX7+1</f>
        <v>779</v>
      </c>
      <c r="ACZ7" s="39">
        <f t="shared" ref="ACZ7" si="463">ACY7+1</f>
        <v>780</v>
      </c>
      <c r="ADA7" s="39">
        <f>ACZ7+1</f>
        <v>781</v>
      </c>
      <c r="ADB7" s="39">
        <f>ADA7+1</f>
        <v>782</v>
      </c>
      <c r="ADC7" s="39">
        <f t="shared" ref="ADC7" si="464">ADB7+1</f>
        <v>783</v>
      </c>
      <c r="ADD7" s="39">
        <f t="shared" ref="ADD7" si="465">ADC7+1</f>
        <v>784</v>
      </c>
      <c r="ADE7" s="39">
        <f t="shared" ref="ADE7" si="466">ADD7+1</f>
        <v>785</v>
      </c>
      <c r="ADF7" s="39">
        <f t="shared" ref="ADF7" si="467">ADE7+1</f>
        <v>786</v>
      </c>
      <c r="ADG7" s="39">
        <f t="shared" ref="ADG7" si="468">ADF7+1</f>
        <v>787</v>
      </c>
      <c r="ADH7" s="39">
        <f t="shared" ref="ADH7" si="469">ADG7+1</f>
        <v>788</v>
      </c>
      <c r="ADI7" s="39">
        <f>ADH7+1</f>
        <v>789</v>
      </c>
      <c r="ADJ7" s="39">
        <f>ADI7+1</f>
        <v>790</v>
      </c>
      <c r="ADK7" s="39">
        <f t="shared" ref="ADK7" si="470">ADJ7+1</f>
        <v>791</v>
      </c>
      <c r="ADL7" s="39">
        <f t="shared" ref="ADL7" si="471">ADK7+1</f>
        <v>792</v>
      </c>
      <c r="ADM7" s="39">
        <f t="shared" ref="ADM7" si="472">ADL7+1</f>
        <v>793</v>
      </c>
      <c r="ADN7" s="39">
        <f t="shared" ref="ADN7" si="473">ADM7+1</f>
        <v>794</v>
      </c>
      <c r="ADO7" s="39">
        <f t="shared" ref="ADO7" si="474">ADN7+1</f>
        <v>795</v>
      </c>
      <c r="ADP7" s="39">
        <f t="shared" ref="ADP7" si="475">ADO7+1</f>
        <v>796</v>
      </c>
      <c r="ADQ7" s="39">
        <f>ADP7+1</f>
        <v>797</v>
      </c>
      <c r="ADR7" s="39">
        <f>ADQ7+1</f>
        <v>798</v>
      </c>
      <c r="ADS7" s="39">
        <f t="shared" ref="ADS7" si="476">ADR7+1</f>
        <v>799</v>
      </c>
      <c r="ADT7" s="39">
        <f t="shared" ref="ADT7" si="477">ADS7+1</f>
        <v>800</v>
      </c>
      <c r="ADU7" s="39">
        <f t="shared" ref="ADU7" si="478">ADT7+1</f>
        <v>801</v>
      </c>
      <c r="ADV7" s="39">
        <f t="shared" ref="ADV7" si="479">ADU7+1</f>
        <v>802</v>
      </c>
      <c r="ADW7" s="39">
        <f t="shared" ref="ADW7" si="480">ADV7+1</f>
        <v>803</v>
      </c>
      <c r="ADX7" s="39">
        <f t="shared" ref="ADX7" si="481">ADW7+1</f>
        <v>804</v>
      </c>
      <c r="ADY7" s="39">
        <f>ADX7+1</f>
        <v>805</v>
      </c>
      <c r="ADZ7" s="39">
        <f>ADY7+1</f>
        <v>806</v>
      </c>
      <c r="AEA7" s="39">
        <f t="shared" ref="AEA7" si="482">ADZ7+1</f>
        <v>807</v>
      </c>
      <c r="AEB7" s="39">
        <f t="shared" ref="AEB7" si="483">AEA7+1</f>
        <v>808</v>
      </c>
      <c r="AEC7" s="39">
        <f t="shared" ref="AEC7" si="484">AEB7+1</f>
        <v>809</v>
      </c>
      <c r="AED7" s="39">
        <f>FM7+1</f>
        <v>170</v>
      </c>
      <c r="AEE7" s="39">
        <f t="shared" si="4"/>
        <v>171</v>
      </c>
      <c r="AEF7" s="39">
        <f t="shared" si="4"/>
        <v>172</v>
      </c>
    </row>
    <row r="8" spans="1:813" s="42" customFormat="1">
      <c r="A8" s="41" t="s">
        <v>7</v>
      </c>
      <c r="B8" s="41" t="s">
        <v>8</v>
      </c>
      <c r="C8" s="41" t="s">
        <v>100</v>
      </c>
      <c r="D8" s="41" t="s">
        <v>8</v>
      </c>
      <c r="E8" s="41" t="s">
        <v>100</v>
      </c>
      <c r="F8" s="41" t="s">
        <v>8</v>
      </c>
      <c r="G8" s="41" t="s">
        <v>9</v>
      </c>
      <c r="H8" s="41" t="s">
        <v>8</v>
      </c>
      <c r="I8" s="41" t="s">
        <v>102</v>
      </c>
      <c r="J8" s="41" t="s">
        <v>8</v>
      </c>
      <c r="K8" s="41" t="s">
        <v>101</v>
      </c>
      <c r="L8" s="41" t="s">
        <v>102</v>
      </c>
      <c r="M8" s="41" t="s">
        <v>102</v>
      </c>
      <c r="N8" s="41" t="s">
        <v>102</v>
      </c>
      <c r="O8" s="41" t="s">
        <v>102</v>
      </c>
      <c r="P8" s="41" t="s">
        <v>8</v>
      </c>
      <c r="Q8" s="41" t="s">
        <v>8</v>
      </c>
      <c r="R8" s="41" t="s">
        <v>8</v>
      </c>
      <c r="S8" s="41" t="s">
        <v>102</v>
      </c>
      <c r="T8" s="41" t="s">
        <v>101</v>
      </c>
      <c r="U8" s="41" t="s">
        <v>102</v>
      </c>
      <c r="V8" s="41" t="s">
        <v>102</v>
      </c>
      <c r="W8" s="41" t="s">
        <v>102</v>
      </c>
      <c r="X8" s="41" t="s">
        <v>8</v>
      </c>
      <c r="Y8" s="41" t="s">
        <v>8</v>
      </c>
      <c r="Z8" s="41" t="s">
        <v>8</v>
      </c>
      <c r="AA8" s="41" t="s">
        <v>102</v>
      </c>
      <c r="AB8" s="41" t="s">
        <v>101</v>
      </c>
      <c r="AC8" s="41" t="s">
        <v>102</v>
      </c>
      <c r="AD8" s="41" t="s">
        <v>102</v>
      </c>
      <c r="AE8" s="41" t="s">
        <v>102</v>
      </c>
      <c r="AF8" s="41" t="s">
        <v>8</v>
      </c>
      <c r="AG8" s="41" t="s">
        <v>8</v>
      </c>
      <c r="AH8" s="41" t="s">
        <v>8</v>
      </c>
      <c r="AI8" s="41" t="s">
        <v>102</v>
      </c>
      <c r="AJ8" s="41" t="s">
        <v>101</v>
      </c>
      <c r="AK8" s="41" t="s">
        <v>102</v>
      </c>
      <c r="AL8" s="41" t="s">
        <v>102</v>
      </c>
      <c r="AM8" s="41" t="s">
        <v>102</v>
      </c>
      <c r="AN8" s="41" t="s">
        <v>8</v>
      </c>
      <c r="AO8" s="41" t="s">
        <v>8</v>
      </c>
      <c r="AP8" s="41" t="s">
        <v>8</v>
      </c>
      <c r="AQ8" s="41" t="s">
        <v>102</v>
      </c>
      <c r="AR8" s="41" t="s">
        <v>101</v>
      </c>
      <c r="AS8" s="41" t="s">
        <v>102</v>
      </c>
      <c r="AT8" s="41" t="s">
        <v>102</v>
      </c>
      <c r="AU8" s="41" t="s">
        <v>102</v>
      </c>
      <c r="AV8" s="41" t="s">
        <v>8</v>
      </c>
      <c r="AW8" s="41" t="s">
        <v>8</v>
      </c>
      <c r="AX8" s="41" t="s">
        <v>8</v>
      </c>
      <c r="AY8" s="41" t="s">
        <v>102</v>
      </c>
      <c r="AZ8" s="41" t="s">
        <v>101</v>
      </c>
      <c r="BA8" s="41" t="s">
        <v>102</v>
      </c>
      <c r="BB8" s="41" t="s">
        <v>102</v>
      </c>
      <c r="BC8" s="41" t="s">
        <v>102</v>
      </c>
      <c r="BD8" s="41" t="s">
        <v>8</v>
      </c>
      <c r="BE8" s="41" t="s">
        <v>8</v>
      </c>
      <c r="BF8" s="41" t="s">
        <v>8</v>
      </c>
      <c r="BG8" s="41" t="s">
        <v>102</v>
      </c>
      <c r="BH8" s="41" t="s">
        <v>101</v>
      </c>
      <c r="BI8" s="41" t="s">
        <v>102</v>
      </c>
      <c r="BJ8" s="41" t="s">
        <v>102</v>
      </c>
      <c r="BK8" s="41" t="s">
        <v>102</v>
      </c>
      <c r="BL8" s="41" t="s">
        <v>8</v>
      </c>
      <c r="BM8" s="41" t="s">
        <v>8</v>
      </c>
      <c r="BN8" s="41" t="s">
        <v>8</v>
      </c>
      <c r="BO8" s="41" t="s">
        <v>102</v>
      </c>
      <c r="BP8" s="41" t="s">
        <v>101</v>
      </c>
      <c r="BQ8" s="41" t="s">
        <v>102</v>
      </c>
      <c r="BR8" s="41" t="s">
        <v>102</v>
      </c>
      <c r="BS8" s="41" t="s">
        <v>102</v>
      </c>
      <c r="BT8" s="41" t="s">
        <v>8</v>
      </c>
      <c r="BU8" s="41" t="s">
        <v>8</v>
      </c>
      <c r="BV8" s="41" t="s">
        <v>8</v>
      </c>
      <c r="BW8" s="41" t="s">
        <v>102</v>
      </c>
      <c r="BX8" s="41" t="s">
        <v>101</v>
      </c>
      <c r="BY8" s="41" t="s">
        <v>102</v>
      </c>
      <c r="BZ8" s="41" t="s">
        <v>102</v>
      </c>
      <c r="CA8" s="41" t="s">
        <v>102</v>
      </c>
      <c r="CB8" s="41" t="s">
        <v>8</v>
      </c>
      <c r="CC8" s="41" t="s">
        <v>8</v>
      </c>
      <c r="CD8" s="41" t="s">
        <v>8</v>
      </c>
      <c r="CE8" s="41" t="s">
        <v>102</v>
      </c>
      <c r="CF8" s="41" t="s">
        <v>101</v>
      </c>
      <c r="CG8" s="41" t="s">
        <v>102</v>
      </c>
      <c r="CH8" s="41" t="s">
        <v>102</v>
      </c>
      <c r="CI8" s="41" t="s">
        <v>102</v>
      </c>
      <c r="CJ8" s="41" t="s">
        <v>8</v>
      </c>
      <c r="CK8" s="41" t="s">
        <v>8</v>
      </c>
      <c r="CL8" s="41" t="s">
        <v>8</v>
      </c>
      <c r="CM8" s="41" t="s">
        <v>102</v>
      </c>
      <c r="CN8" s="41" t="s">
        <v>101</v>
      </c>
      <c r="CO8" s="41" t="s">
        <v>102</v>
      </c>
      <c r="CP8" s="41" t="s">
        <v>102</v>
      </c>
      <c r="CQ8" s="41" t="s">
        <v>102</v>
      </c>
      <c r="CR8" s="41" t="s">
        <v>8</v>
      </c>
      <c r="CS8" s="41" t="s">
        <v>8</v>
      </c>
      <c r="CT8" s="41" t="s">
        <v>8</v>
      </c>
      <c r="CU8" s="41" t="s">
        <v>102</v>
      </c>
      <c r="CV8" s="41" t="s">
        <v>101</v>
      </c>
      <c r="CW8" s="41" t="s">
        <v>102</v>
      </c>
      <c r="CX8" s="41" t="s">
        <v>102</v>
      </c>
      <c r="CY8" s="41" t="s">
        <v>102</v>
      </c>
      <c r="CZ8" s="41" t="s">
        <v>8</v>
      </c>
      <c r="DA8" s="41" t="s">
        <v>8</v>
      </c>
      <c r="DB8" s="41" t="s">
        <v>8</v>
      </c>
      <c r="DC8" s="41" t="s">
        <v>102</v>
      </c>
      <c r="DD8" s="41" t="s">
        <v>101</v>
      </c>
      <c r="DE8" s="41" t="s">
        <v>102</v>
      </c>
      <c r="DF8" s="41" t="s">
        <v>102</v>
      </c>
      <c r="DG8" s="41" t="s">
        <v>102</v>
      </c>
      <c r="DH8" s="41" t="s">
        <v>8</v>
      </c>
      <c r="DI8" s="41" t="s">
        <v>8</v>
      </c>
      <c r="DJ8" s="41" t="s">
        <v>8</v>
      </c>
      <c r="DK8" s="41" t="s">
        <v>102</v>
      </c>
      <c r="DL8" s="41" t="s">
        <v>101</v>
      </c>
      <c r="DM8" s="41" t="s">
        <v>102</v>
      </c>
      <c r="DN8" s="41" t="s">
        <v>102</v>
      </c>
      <c r="DO8" s="41" t="s">
        <v>102</v>
      </c>
      <c r="DP8" s="41" t="s">
        <v>8</v>
      </c>
      <c r="DQ8" s="41" t="s">
        <v>8</v>
      </c>
      <c r="DR8" s="41" t="s">
        <v>8</v>
      </c>
      <c r="DS8" s="41" t="s">
        <v>102</v>
      </c>
      <c r="DT8" s="41" t="s">
        <v>101</v>
      </c>
      <c r="DU8" s="41" t="s">
        <v>102</v>
      </c>
      <c r="DV8" s="41" t="s">
        <v>102</v>
      </c>
      <c r="DW8" s="41" t="s">
        <v>102</v>
      </c>
      <c r="DX8" s="41" t="s">
        <v>8</v>
      </c>
      <c r="DY8" s="41" t="s">
        <v>8</v>
      </c>
      <c r="DZ8" s="41" t="s">
        <v>8</v>
      </c>
      <c r="EA8" s="41" t="s">
        <v>102</v>
      </c>
      <c r="EB8" s="41" t="s">
        <v>101</v>
      </c>
      <c r="EC8" s="41" t="s">
        <v>102</v>
      </c>
      <c r="ED8" s="41" t="s">
        <v>102</v>
      </c>
      <c r="EE8" s="41" t="s">
        <v>102</v>
      </c>
      <c r="EF8" s="41" t="s">
        <v>8</v>
      </c>
      <c r="EG8" s="41" t="s">
        <v>8</v>
      </c>
      <c r="EH8" s="41" t="s">
        <v>8</v>
      </c>
      <c r="EI8" s="41" t="s">
        <v>102</v>
      </c>
      <c r="EJ8" s="41" t="s">
        <v>101</v>
      </c>
      <c r="EK8" s="41" t="s">
        <v>102</v>
      </c>
      <c r="EL8" s="41" t="s">
        <v>102</v>
      </c>
      <c r="EM8" s="41" t="s">
        <v>102</v>
      </c>
      <c r="EN8" s="41" t="s">
        <v>8</v>
      </c>
      <c r="EO8" s="41" t="s">
        <v>8</v>
      </c>
      <c r="EP8" s="41" t="s">
        <v>8</v>
      </c>
      <c r="EQ8" s="41" t="s">
        <v>102</v>
      </c>
      <c r="ER8" s="41" t="s">
        <v>101</v>
      </c>
      <c r="ES8" s="41" t="s">
        <v>102</v>
      </c>
      <c r="ET8" s="41" t="s">
        <v>102</v>
      </c>
      <c r="EU8" s="41" t="s">
        <v>102</v>
      </c>
      <c r="EV8" s="41" t="s">
        <v>8</v>
      </c>
      <c r="EW8" s="41" t="s">
        <v>8</v>
      </c>
      <c r="EX8" s="41" t="s">
        <v>8</v>
      </c>
      <c r="EY8" s="41" t="s">
        <v>102</v>
      </c>
      <c r="EZ8" s="41" t="s">
        <v>101</v>
      </c>
      <c r="FA8" s="41" t="s">
        <v>102</v>
      </c>
      <c r="FB8" s="41" t="s">
        <v>102</v>
      </c>
      <c r="FC8" s="41" t="s">
        <v>102</v>
      </c>
      <c r="FD8" s="41" t="s">
        <v>8</v>
      </c>
      <c r="FE8" s="41" t="s">
        <v>8</v>
      </c>
      <c r="FF8" s="41" t="s">
        <v>8</v>
      </c>
      <c r="FG8" s="41" t="s">
        <v>102</v>
      </c>
      <c r="FH8" s="41" t="s">
        <v>101</v>
      </c>
      <c r="FI8" s="41" t="s">
        <v>102</v>
      </c>
      <c r="FJ8" s="41" t="s">
        <v>102</v>
      </c>
      <c r="FK8" s="41" t="s">
        <v>102</v>
      </c>
      <c r="FL8" s="41" t="s">
        <v>8</v>
      </c>
      <c r="FM8" s="41" t="s">
        <v>8</v>
      </c>
      <c r="FN8" s="41" t="s">
        <v>8</v>
      </c>
      <c r="FO8" s="41" t="s">
        <v>102</v>
      </c>
      <c r="FP8" s="41" t="s">
        <v>101</v>
      </c>
      <c r="FQ8" s="41" t="s">
        <v>102</v>
      </c>
      <c r="FR8" s="41" t="s">
        <v>102</v>
      </c>
      <c r="FS8" s="41" t="s">
        <v>102</v>
      </c>
      <c r="FT8" s="41" t="s">
        <v>8</v>
      </c>
      <c r="FU8" s="41" t="s">
        <v>8</v>
      </c>
      <c r="FV8" s="41" t="s">
        <v>8</v>
      </c>
      <c r="FW8" s="41" t="s">
        <v>102</v>
      </c>
      <c r="FX8" s="41" t="s">
        <v>101</v>
      </c>
      <c r="FY8" s="41" t="s">
        <v>102</v>
      </c>
      <c r="FZ8" s="41" t="s">
        <v>102</v>
      </c>
      <c r="GA8" s="41" t="s">
        <v>102</v>
      </c>
      <c r="GB8" s="41" t="s">
        <v>8</v>
      </c>
      <c r="GC8" s="41" t="s">
        <v>8</v>
      </c>
      <c r="GD8" s="41" t="s">
        <v>8</v>
      </c>
      <c r="GE8" s="41" t="s">
        <v>102</v>
      </c>
      <c r="GF8" s="41" t="s">
        <v>101</v>
      </c>
      <c r="GG8" s="41" t="s">
        <v>102</v>
      </c>
      <c r="GH8" s="41" t="s">
        <v>102</v>
      </c>
      <c r="GI8" s="41" t="s">
        <v>102</v>
      </c>
      <c r="GJ8" s="41" t="s">
        <v>8</v>
      </c>
      <c r="GK8" s="41" t="s">
        <v>8</v>
      </c>
      <c r="GL8" s="41" t="s">
        <v>8</v>
      </c>
      <c r="GM8" s="41" t="s">
        <v>102</v>
      </c>
      <c r="GN8" s="41" t="s">
        <v>101</v>
      </c>
      <c r="GO8" s="41" t="s">
        <v>102</v>
      </c>
      <c r="GP8" s="41" t="s">
        <v>102</v>
      </c>
      <c r="GQ8" s="41" t="s">
        <v>102</v>
      </c>
      <c r="GR8" s="41" t="s">
        <v>8</v>
      </c>
      <c r="GS8" s="41" t="s">
        <v>8</v>
      </c>
      <c r="GT8" s="41" t="s">
        <v>8</v>
      </c>
      <c r="GU8" s="41" t="s">
        <v>102</v>
      </c>
      <c r="GV8" s="41" t="s">
        <v>101</v>
      </c>
      <c r="GW8" s="41" t="s">
        <v>102</v>
      </c>
      <c r="GX8" s="41" t="s">
        <v>102</v>
      </c>
      <c r="GY8" s="41" t="s">
        <v>102</v>
      </c>
      <c r="GZ8" s="41" t="s">
        <v>8</v>
      </c>
      <c r="HA8" s="41" t="s">
        <v>8</v>
      </c>
      <c r="HB8" s="41" t="s">
        <v>8</v>
      </c>
      <c r="HC8" s="41" t="s">
        <v>102</v>
      </c>
      <c r="HD8" s="41" t="s">
        <v>101</v>
      </c>
      <c r="HE8" s="41" t="s">
        <v>102</v>
      </c>
      <c r="HF8" s="41" t="s">
        <v>102</v>
      </c>
      <c r="HG8" s="41" t="s">
        <v>102</v>
      </c>
      <c r="HH8" s="41" t="s">
        <v>8</v>
      </c>
      <c r="HI8" s="41" t="s">
        <v>8</v>
      </c>
      <c r="HJ8" s="41" t="s">
        <v>8</v>
      </c>
      <c r="HK8" s="41" t="s">
        <v>102</v>
      </c>
      <c r="HL8" s="41" t="s">
        <v>101</v>
      </c>
      <c r="HM8" s="41" t="s">
        <v>102</v>
      </c>
      <c r="HN8" s="41" t="s">
        <v>102</v>
      </c>
      <c r="HO8" s="41" t="s">
        <v>102</v>
      </c>
      <c r="HP8" s="41" t="s">
        <v>8</v>
      </c>
      <c r="HQ8" s="41" t="s">
        <v>8</v>
      </c>
      <c r="HR8" s="41" t="s">
        <v>8</v>
      </c>
      <c r="HS8" s="41" t="s">
        <v>102</v>
      </c>
      <c r="HT8" s="41" t="s">
        <v>101</v>
      </c>
      <c r="HU8" s="41" t="s">
        <v>102</v>
      </c>
      <c r="HV8" s="41" t="s">
        <v>102</v>
      </c>
      <c r="HW8" s="41" t="s">
        <v>102</v>
      </c>
      <c r="HX8" s="41" t="s">
        <v>8</v>
      </c>
      <c r="HY8" s="41" t="s">
        <v>8</v>
      </c>
      <c r="HZ8" s="41" t="s">
        <v>8</v>
      </c>
      <c r="IA8" s="41" t="s">
        <v>102</v>
      </c>
      <c r="IB8" s="41" t="s">
        <v>101</v>
      </c>
      <c r="IC8" s="41" t="s">
        <v>102</v>
      </c>
      <c r="ID8" s="41" t="s">
        <v>102</v>
      </c>
      <c r="IE8" s="41" t="s">
        <v>102</v>
      </c>
      <c r="IF8" s="41" t="s">
        <v>8</v>
      </c>
      <c r="IG8" s="41" t="s">
        <v>8</v>
      </c>
      <c r="IH8" s="41" t="s">
        <v>8</v>
      </c>
      <c r="II8" s="41" t="s">
        <v>102</v>
      </c>
      <c r="IJ8" s="41" t="s">
        <v>101</v>
      </c>
      <c r="IK8" s="41" t="s">
        <v>102</v>
      </c>
      <c r="IL8" s="41" t="s">
        <v>102</v>
      </c>
      <c r="IM8" s="41" t="s">
        <v>102</v>
      </c>
      <c r="IN8" s="41" t="s">
        <v>8</v>
      </c>
      <c r="IO8" s="41" t="s">
        <v>8</v>
      </c>
      <c r="IP8" s="41" t="s">
        <v>8</v>
      </c>
      <c r="IQ8" s="41" t="s">
        <v>102</v>
      </c>
      <c r="IR8" s="41" t="s">
        <v>101</v>
      </c>
      <c r="IS8" s="41" t="s">
        <v>102</v>
      </c>
      <c r="IT8" s="41" t="s">
        <v>102</v>
      </c>
      <c r="IU8" s="41" t="s">
        <v>102</v>
      </c>
      <c r="IV8" s="41" t="s">
        <v>8</v>
      </c>
      <c r="IW8" s="41" t="s">
        <v>8</v>
      </c>
      <c r="IX8" s="41" t="s">
        <v>8</v>
      </c>
      <c r="IY8" s="41" t="s">
        <v>102</v>
      </c>
      <c r="IZ8" s="41" t="s">
        <v>101</v>
      </c>
      <c r="JA8" s="41" t="s">
        <v>102</v>
      </c>
      <c r="JB8" s="41" t="s">
        <v>102</v>
      </c>
      <c r="JC8" s="41" t="s">
        <v>102</v>
      </c>
      <c r="JD8" s="41" t="s">
        <v>8</v>
      </c>
      <c r="JE8" s="41" t="s">
        <v>8</v>
      </c>
      <c r="JF8" s="41" t="s">
        <v>8</v>
      </c>
      <c r="JG8" s="41" t="s">
        <v>102</v>
      </c>
      <c r="JH8" s="41" t="s">
        <v>101</v>
      </c>
      <c r="JI8" s="41" t="s">
        <v>102</v>
      </c>
      <c r="JJ8" s="41" t="s">
        <v>102</v>
      </c>
      <c r="JK8" s="41" t="s">
        <v>102</v>
      </c>
      <c r="JL8" s="41" t="s">
        <v>8</v>
      </c>
      <c r="JM8" s="41" t="s">
        <v>8</v>
      </c>
      <c r="JN8" s="41" t="s">
        <v>8</v>
      </c>
      <c r="JO8" s="41" t="s">
        <v>102</v>
      </c>
      <c r="JP8" s="41" t="s">
        <v>101</v>
      </c>
      <c r="JQ8" s="41" t="s">
        <v>102</v>
      </c>
      <c r="JR8" s="41" t="s">
        <v>102</v>
      </c>
      <c r="JS8" s="41" t="s">
        <v>102</v>
      </c>
      <c r="JT8" s="41" t="s">
        <v>8</v>
      </c>
      <c r="JU8" s="41" t="s">
        <v>8</v>
      </c>
      <c r="JV8" s="41" t="s">
        <v>8</v>
      </c>
      <c r="JW8" s="41" t="s">
        <v>102</v>
      </c>
      <c r="JX8" s="41" t="s">
        <v>101</v>
      </c>
      <c r="JY8" s="41" t="s">
        <v>102</v>
      </c>
      <c r="JZ8" s="41" t="s">
        <v>102</v>
      </c>
      <c r="KA8" s="41" t="s">
        <v>102</v>
      </c>
      <c r="KB8" s="41" t="s">
        <v>8</v>
      </c>
      <c r="KC8" s="41" t="s">
        <v>8</v>
      </c>
      <c r="KD8" s="41" t="s">
        <v>8</v>
      </c>
      <c r="KE8" s="41" t="s">
        <v>102</v>
      </c>
      <c r="KF8" s="41" t="s">
        <v>101</v>
      </c>
      <c r="KG8" s="41" t="s">
        <v>102</v>
      </c>
      <c r="KH8" s="41" t="s">
        <v>102</v>
      </c>
      <c r="KI8" s="41" t="s">
        <v>102</v>
      </c>
      <c r="KJ8" s="41" t="s">
        <v>8</v>
      </c>
      <c r="KK8" s="41" t="s">
        <v>8</v>
      </c>
      <c r="KL8" s="41" t="s">
        <v>8</v>
      </c>
      <c r="KM8" s="41" t="s">
        <v>102</v>
      </c>
      <c r="KN8" s="41" t="s">
        <v>101</v>
      </c>
      <c r="KO8" s="41" t="s">
        <v>102</v>
      </c>
      <c r="KP8" s="41" t="s">
        <v>102</v>
      </c>
      <c r="KQ8" s="41" t="s">
        <v>102</v>
      </c>
      <c r="KR8" s="41" t="s">
        <v>8</v>
      </c>
      <c r="KS8" s="41" t="s">
        <v>8</v>
      </c>
      <c r="KT8" s="41" t="s">
        <v>8</v>
      </c>
      <c r="KU8" s="41" t="s">
        <v>102</v>
      </c>
      <c r="KV8" s="41" t="s">
        <v>101</v>
      </c>
      <c r="KW8" s="41" t="s">
        <v>102</v>
      </c>
      <c r="KX8" s="41" t="s">
        <v>102</v>
      </c>
      <c r="KY8" s="41" t="s">
        <v>102</v>
      </c>
      <c r="KZ8" s="41" t="s">
        <v>8</v>
      </c>
      <c r="LA8" s="41" t="s">
        <v>8</v>
      </c>
      <c r="LB8" s="41" t="s">
        <v>8</v>
      </c>
      <c r="LC8" s="41" t="s">
        <v>102</v>
      </c>
      <c r="LD8" s="41" t="s">
        <v>101</v>
      </c>
      <c r="LE8" s="41" t="s">
        <v>102</v>
      </c>
      <c r="LF8" s="41" t="s">
        <v>102</v>
      </c>
      <c r="LG8" s="41" t="s">
        <v>102</v>
      </c>
      <c r="LH8" s="41" t="s">
        <v>8</v>
      </c>
      <c r="LI8" s="41" t="s">
        <v>8</v>
      </c>
      <c r="LJ8" s="41" t="s">
        <v>8</v>
      </c>
      <c r="LK8" s="41" t="s">
        <v>102</v>
      </c>
      <c r="LL8" s="41" t="s">
        <v>101</v>
      </c>
      <c r="LM8" s="41" t="s">
        <v>102</v>
      </c>
      <c r="LN8" s="41" t="s">
        <v>102</v>
      </c>
      <c r="LO8" s="41" t="s">
        <v>102</v>
      </c>
      <c r="LP8" s="41" t="s">
        <v>8</v>
      </c>
      <c r="LQ8" s="41" t="s">
        <v>8</v>
      </c>
      <c r="LR8" s="41" t="s">
        <v>8</v>
      </c>
      <c r="LS8" s="41" t="s">
        <v>102</v>
      </c>
      <c r="LT8" s="41" t="s">
        <v>101</v>
      </c>
      <c r="LU8" s="41" t="s">
        <v>102</v>
      </c>
      <c r="LV8" s="41" t="s">
        <v>102</v>
      </c>
      <c r="LW8" s="41" t="s">
        <v>102</v>
      </c>
      <c r="LX8" s="41" t="s">
        <v>8</v>
      </c>
      <c r="LY8" s="41" t="s">
        <v>8</v>
      </c>
      <c r="LZ8" s="41" t="s">
        <v>8</v>
      </c>
      <c r="MA8" s="41" t="s">
        <v>102</v>
      </c>
      <c r="MB8" s="41" t="s">
        <v>101</v>
      </c>
      <c r="MC8" s="41" t="s">
        <v>102</v>
      </c>
      <c r="MD8" s="41" t="s">
        <v>102</v>
      </c>
      <c r="ME8" s="41" t="s">
        <v>102</v>
      </c>
      <c r="MF8" s="41" t="s">
        <v>8</v>
      </c>
      <c r="MG8" s="41" t="s">
        <v>8</v>
      </c>
      <c r="MH8" s="41" t="s">
        <v>8</v>
      </c>
      <c r="MI8" s="41" t="s">
        <v>102</v>
      </c>
      <c r="MJ8" s="41" t="s">
        <v>101</v>
      </c>
      <c r="MK8" s="41" t="s">
        <v>102</v>
      </c>
      <c r="ML8" s="41" t="s">
        <v>102</v>
      </c>
      <c r="MM8" s="41" t="s">
        <v>102</v>
      </c>
      <c r="MN8" s="41" t="s">
        <v>8</v>
      </c>
      <c r="MO8" s="41" t="s">
        <v>8</v>
      </c>
      <c r="MP8" s="41" t="s">
        <v>8</v>
      </c>
      <c r="MQ8" s="41" t="s">
        <v>102</v>
      </c>
      <c r="MR8" s="41" t="s">
        <v>101</v>
      </c>
      <c r="MS8" s="41" t="s">
        <v>102</v>
      </c>
      <c r="MT8" s="41" t="s">
        <v>102</v>
      </c>
      <c r="MU8" s="41" t="s">
        <v>102</v>
      </c>
      <c r="MV8" s="41" t="s">
        <v>8</v>
      </c>
      <c r="MW8" s="41" t="s">
        <v>8</v>
      </c>
      <c r="MX8" s="41" t="s">
        <v>8</v>
      </c>
      <c r="MY8" s="41" t="s">
        <v>102</v>
      </c>
      <c r="MZ8" s="41" t="s">
        <v>101</v>
      </c>
      <c r="NA8" s="41" t="s">
        <v>102</v>
      </c>
      <c r="NB8" s="41" t="s">
        <v>102</v>
      </c>
      <c r="NC8" s="41" t="s">
        <v>102</v>
      </c>
      <c r="ND8" s="41" t="s">
        <v>8</v>
      </c>
      <c r="NE8" s="41" t="s">
        <v>8</v>
      </c>
      <c r="NF8" s="41" t="s">
        <v>8</v>
      </c>
      <c r="NG8" s="41" t="s">
        <v>102</v>
      </c>
      <c r="NH8" s="41" t="s">
        <v>101</v>
      </c>
      <c r="NI8" s="41" t="s">
        <v>102</v>
      </c>
      <c r="NJ8" s="41" t="s">
        <v>102</v>
      </c>
      <c r="NK8" s="41" t="s">
        <v>102</v>
      </c>
      <c r="NL8" s="41" t="s">
        <v>8</v>
      </c>
      <c r="NM8" s="41" t="s">
        <v>8</v>
      </c>
      <c r="NN8" s="41" t="s">
        <v>8</v>
      </c>
      <c r="NO8" s="41" t="s">
        <v>102</v>
      </c>
      <c r="NP8" s="41" t="s">
        <v>101</v>
      </c>
      <c r="NQ8" s="41" t="s">
        <v>102</v>
      </c>
      <c r="NR8" s="41" t="s">
        <v>102</v>
      </c>
      <c r="NS8" s="41" t="s">
        <v>102</v>
      </c>
      <c r="NT8" s="41" t="s">
        <v>8</v>
      </c>
      <c r="NU8" s="41" t="s">
        <v>8</v>
      </c>
      <c r="NV8" s="41" t="s">
        <v>8</v>
      </c>
      <c r="NW8" s="41" t="s">
        <v>102</v>
      </c>
      <c r="NX8" s="41" t="s">
        <v>101</v>
      </c>
      <c r="NY8" s="41" t="s">
        <v>102</v>
      </c>
      <c r="NZ8" s="41" t="s">
        <v>102</v>
      </c>
      <c r="OA8" s="41" t="s">
        <v>102</v>
      </c>
      <c r="OB8" s="41" t="s">
        <v>8</v>
      </c>
      <c r="OC8" s="41" t="s">
        <v>8</v>
      </c>
      <c r="OD8" s="41" t="s">
        <v>8</v>
      </c>
      <c r="OE8" s="41" t="s">
        <v>102</v>
      </c>
      <c r="OF8" s="41" t="s">
        <v>101</v>
      </c>
      <c r="OG8" s="41" t="s">
        <v>102</v>
      </c>
      <c r="OH8" s="41" t="s">
        <v>102</v>
      </c>
      <c r="OI8" s="41" t="s">
        <v>102</v>
      </c>
      <c r="OJ8" s="41" t="s">
        <v>8</v>
      </c>
      <c r="OK8" s="41" t="s">
        <v>8</v>
      </c>
      <c r="OL8" s="41" t="s">
        <v>8</v>
      </c>
      <c r="OM8" s="41" t="s">
        <v>102</v>
      </c>
      <c r="ON8" s="41" t="s">
        <v>101</v>
      </c>
      <c r="OO8" s="41" t="s">
        <v>102</v>
      </c>
      <c r="OP8" s="41" t="s">
        <v>102</v>
      </c>
      <c r="OQ8" s="41" t="s">
        <v>102</v>
      </c>
      <c r="OR8" s="41" t="s">
        <v>8</v>
      </c>
      <c r="OS8" s="41" t="s">
        <v>8</v>
      </c>
      <c r="OT8" s="41" t="s">
        <v>8</v>
      </c>
      <c r="OU8" s="41" t="s">
        <v>102</v>
      </c>
      <c r="OV8" s="41" t="s">
        <v>101</v>
      </c>
      <c r="OW8" s="41" t="s">
        <v>102</v>
      </c>
      <c r="OX8" s="41" t="s">
        <v>102</v>
      </c>
      <c r="OY8" s="41" t="s">
        <v>102</v>
      </c>
      <c r="OZ8" s="41" t="s">
        <v>8</v>
      </c>
      <c r="PA8" s="41" t="s">
        <v>8</v>
      </c>
      <c r="PB8" s="41" t="s">
        <v>8</v>
      </c>
      <c r="PC8" s="41" t="s">
        <v>102</v>
      </c>
      <c r="PD8" s="41" t="s">
        <v>101</v>
      </c>
      <c r="PE8" s="41" t="s">
        <v>102</v>
      </c>
      <c r="PF8" s="41" t="s">
        <v>102</v>
      </c>
      <c r="PG8" s="41" t="s">
        <v>102</v>
      </c>
      <c r="PH8" s="41" t="s">
        <v>8</v>
      </c>
      <c r="PI8" s="41" t="s">
        <v>8</v>
      </c>
      <c r="PJ8" s="41" t="s">
        <v>8</v>
      </c>
      <c r="PK8" s="41" t="s">
        <v>102</v>
      </c>
      <c r="PL8" s="41" t="s">
        <v>101</v>
      </c>
      <c r="PM8" s="41" t="s">
        <v>102</v>
      </c>
      <c r="PN8" s="41" t="s">
        <v>102</v>
      </c>
      <c r="PO8" s="41" t="s">
        <v>102</v>
      </c>
      <c r="PP8" s="41" t="s">
        <v>8</v>
      </c>
      <c r="PQ8" s="41" t="s">
        <v>8</v>
      </c>
      <c r="PR8" s="41" t="s">
        <v>8</v>
      </c>
      <c r="PS8" s="41" t="s">
        <v>102</v>
      </c>
      <c r="PT8" s="41" t="s">
        <v>101</v>
      </c>
      <c r="PU8" s="41" t="s">
        <v>102</v>
      </c>
      <c r="PV8" s="41" t="s">
        <v>102</v>
      </c>
      <c r="PW8" s="41" t="s">
        <v>102</v>
      </c>
      <c r="PX8" s="41" t="s">
        <v>8</v>
      </c>
      <c r="PY8" s="41" t="s">
        <v>8</v>
      </c>
      <c r="PZ8" s="41" t="s">
        <v>8</v>
      </c>
      <c r="QA8" s="41" t="s">
        <v>102</v>
      </c>
      <c r="QB8" s="41" t="s">
        <v>101</v>
      </c>
      <c r="QC8" s="41" t="s">
        <v>102</v>
      </c>
      <c r="QD8" s="41" t="s">
        <v>102</v>
      </c>
      <c r="QE8" s="41" t="s">
        <v>102</v>
      </c>
      <c r="QF8" s="41" t="s">
        <v>8</v>
      </c>
      <c r="QG8" s="41" t="s">
        <v>8</v>
      </c>
      <c r="QH8" s="41" t="s">
        <v>8</v>
      </c>
      <c r="QI8" s="41" t="s">
        <v>102</v>
      </c>
      <c r="QJ8" s="41" t="s">
        <v>101</v>
      </c>
      <c r="QK8" s="41" t="s">
        <v>102</v>
      </c>
      <c r="QL8" s="41" t="s">
        <v>102</v>
      </c>
      <c r="QM8" s="41" t="s">
        <v>102</v>
      </c>
      <c r="QN8" s="41" t="s">
        <v>8</v>
      </c>
      <c r="QO8" s="41" t="s">
        <v>8</v>
      </c>
      <c r="QP8" s="41" t="s">
        <v>8</v>
      </c>
      <c r="QQ8" s="41" t="s">
        <v>102</v>
      </c>
      <c r="QR8" s="41" t="s">
        <v>101</v>
      </c>
      <c r="QS8" s="41" t="s">
        <v>102</v>
      </c>
      <c r="QT8" s="41" t="s">
        <v>102</v>
      </c>
      <c r="QU8" s="41" t="s">
        <v>102</v>
      </c>
      <c r="QV8" s="41" t="s">
        <v>8</v>
      </c>
      <c r="QW8" s="41" t="s">
        <v>8</v>
      </c>
      <c r="QX8" s="41" t="s">
        <v>8</v>
      </c>
      <c r="QY8" s="41" t="s">
        <v>102</v>
      </c>
      <c r="QZ8" s="41" t="s">
        <v>101</v>
      </c>
      <c r="RA8" s="41" t="s">
        <v>102</v>
      </c>
      <c r="RB8" s="41" t="s">
        <v>102</v>
      </c>
      <c r="RC8" s="41" t="s">
        <v>102</v>
      </c>
      <c r="RD8" s="41" t="s">
        <v>8</v>
      </c>
      <c r="RE8" s="41" t="s">
        <v>8</v>
      </c>
      <c r="RF8" s="41" t="s">
        <v>8</v>
      </c>
      <c r="RG8" s="41" t="s">
        <v>102</v>
      </c>
      <c r="RH8" s="41" t="s">
        <v>101</v>
      </c>
      <c r="RI8" s="41" t="s">
        <v>102</v>
      </c>
      <c r="RJ8" s="41" t="s">
        <v>102</v>
      </c>
      <c r="RK8" s="41" t="s">
        <v>102</v>
      </c>
      <c r="RL8" s="41" t="s">
        <v>8</v>
      </c>
      <c r="RM8" s="41" t="s">
        <v>8</v>
      </c>
      <c r="RN8" s="41" t="s">
        <v>8</v>
      </c>
      <c r="RO8" s="41" t="s">
        <v>102</v>
      </c>
      <c r="RP8" s="41" t="s">
        <v>101</v>
      </c>
      <c r="RQ8" s="41" t="s">
        <v>102</v>
      </c>
      <c r="RR8" s="41" t="s">
        <v>102</v>
      </c>
      <c r="RS8" s="41" t="s">
        <v>102</v>
      </c>
      <c r="RT8" s="41" t="s">
        <v>8</v>
      </c>
      <c r="RU8" s="41" t="s">
        <v>8</v>
      </c>
      <c r="RV8" s="41" t="s">
        <v>8</v>
      </c>
      <c r="RW8" s="41" t="s">
        <v>102</v>
      </c>
      <c r="RX8" s="41" t="s">
        <v>101</v>
      </c>
      <c r="RY8" s="41" t="s">
        <v>102</v>
      </c>
      <c r="RZ8" s="41" t="s">
        <v>102</v>
      </c>
      <c r="SA8" s="41" t="s">
        <v>102</v>
      </c>
      <c r="SB8" s="41" t="s">
        <v>8</v>
      </c>
      <c r="SC8" s="41" t="s">
        <v>8</v>
      </c>
      <c r="SD8" s="41" t="s">
        <v>8</v>
      </c>
      <c r="SE8" s="41" t="s">
        <v>102</v>
      </c>
      <c r="SF8" s="41" t="s">
        <v>101</v>
      </c>
      <c r="SG8" s="41" t="s">
        <v>102</v>
      </c>
      <c r="SH8" s="41" t="s">
        <v>102</v>
      </c>
      <c r="SI8" s="41" t="s">
        <v>102</v>
      </c>
      <c r="SJ8" s="41" t="s">
        <v>8</v>
      </c>
      <c r="SK8" s="41" t="s">
        <v>8</v>
      </c>
      <c r="SL8" s="41" t="s">
        <v>8</v>
      </c>
      <c r="SM8" s="41" t="s">
        <v>102</v>
      </c>
      <c r="SN8" s="41" t="s">
        <v>101</v>
      </c>
      <c r="SO8" s="41" t="s">
        <v>102</v>
      </c>
      <c r="SP8" s="41" t="s">
        <v>102</v>
      </c>
      <c r="SQ8" s="41" t="s">
        <v>102</v>
      </c>
      <c r="SR8" s="41" t="s">
        <v>8</v>
      </c>
      <c r="SS8" s="41" t="s">
        <v>8</v>
      </c>
      <c r="ST8" s="41" t="s">
        <v>8</v>
      </c>
      <c r="SU8" s="41" t="s">
        <v>102</v>
      </c>
      <c r="SV8" s="41" t="s">
        <v>101</v>
      </c>
      <c r="SW8" s="41" t="s">
        <v>102</v>
      </c>
      <c r="SX8" s="41" t="s">
        <v>102</v>
      </c>
      <c r="SY8" s="41" t="s">
        <v>102</v>
      </c>
      <c r="SZ8" s="41" t="s">
        <v>8</v>
      </c>
      <c r="TA8" s="41" t="s">
        <v>8</v>
      </c>
      <c r="TB8" s="41" t="s">
        <v>8</v>
      </c>
      <c r="TC8" s="41" t="s">
        <v>102</v>
      </c>
      <c r="TD8" s="41" t="s">
        <v>101</v>
      </c>
      <c r="TE8" s="41" t="s">
        <v>102</v>
      </c>
      <c r="TF8" s="41" t="s">
        <v>102</v>
      </c>
      <c r="TG8" s="41" t="s">
        <v>102</v>
      </c>
      <c r="TH8" s="41" t="s">
        <v>8</v>
      </c>
      <c r="TI8" s="41" t="s">
        <v>8</v>
      </c>
      <c r="TJ8" s="41" t="s">
        <v>8</v>
      </c>
      <c r="TK8" s="41" t="s">
        <v>102</v>
      </c>
      <c r="TL8" s="41" t="s">
        <v>101</v>
      </c>
      <c r="TM8" s="41" t="s">
        <v>102</v>
      </c>
      <c r="TN8" s="41" t="s">
        <v>102</v>
      </c>
      <c r="TO8" s="41" t="s">
        <v>102</v>
      </c>
      <c r="TP8" s="41" t="s">
        <v>8</v>
      </c>
      <c r="TQ8" s="41" t="s">
        <v>8</v>
      </c>
      <c r="TR8" s="41" t="s">
        <v>8</v>
      </c>
      <c r="TS8" s="41" t="s">
        <v>102</v>
      </c>
      <c r="TT8" s="41" t="s">
        <v>101</v>
      </c>
      <c r="TU8" s="41" t="s">
        <v>102</v>
      </c>
      <c r="TV8" s="41" t="s">
        <v>102</v>
      </c>
      <c r="TW8" s="41" t="s">
        <v>102</v>
      </c>
      <c r="TX8" s="41" t="s">
        <v>8</v>
      </c>
      <c r="TY8" s="41" t="s">
        <v>8</v>
      </c>
      <c r="TZ8" s="41" t="s">
        <v>8</v>
      </c>
      <c r="UA8" s="41" t="s">
        <v>102</v>
      </c>
      <c r="UB8" s="41" t="s">
        <v>101</v>
      </c>
      <c r="UC8" s="41" t="s">
        <v>102</v>
      </c>
      <c r="UD8" s="41" t="s">
        <v>102</v>
      </c>
      <c r="UE8" s="41" t="s">
        <v>102</v>
      </c>
      <c r="UF8" s="41" t="s">
        <v>8</v>
      </c>
      <c r="UG8" s="41" t="s">
        <v>8</v>
      </c>
      <c r="UH8" s="41" t="s">
        <v>8</v>
      </c>
      <c r="UI8" s="41" t="s">
        <v>102</v>
      </c>
      <c r="UJ8" s="41" t="s">
        <v>101</v>
      </c>
      <c r="UK8" s="41" t="s">
        <v>102</v>
      </c>
      <c r="UL8" s="41" t="s">
        <v>102</v>
      </c>
      <c r="UM8" s="41" t="s">
        <v>102</v>
      </c>
      <c r="UN8" s="41" t="s">
        <v>8</v>
      </c>
      <c r="UO8" s="41" t="s">
        <v>8</v>
      </c>
      <c r="UP8" s="41" t="s">
        <v>8</v>
      </c>
      <c r="UQ8" s="41" t="s">
        <v>102</v>
      </c>
      <c r="UR8" s="41" t="s">
        <v>101</v>
      </c>
      <c r="US8" s="41" t="s">
        <v>102</v>
      </c>
      <c r="UT8" s="41" t="s">
        <v>102</v>
      </c>
      <c r="UU8" s="41" t="s">
        <v>102</v>
      </c>
      <c r="UV8" s="41" t="s">
        <v>8</v>
      </c>
      <c r="UW8" s="41" t="s">
        <v>8</v>
      </c>
      <c r="UX8" s="41" t="s">
        <v>8</v>
      </c>
      <c r="UY8" s="41" t="s">
        <v>102</v>
      </c>
      <c r="UZ8" s="41" t="s">
        <v>101</v>
      </c>
      <c r="VA8" s="41" t="s">
        <v>102</v>
      </c>
      <c r="VB8" s="41" t="s">
        <v>102</v>
      </c>
      <c r="VC8" s="41" t="s">
        <v>102</v>
      </c>
      <c r="VD8" s="41" t="s">
        <v>8</v>
      </c>
      <c r="VE8" s="41" t="s">
        <v>8</v>
      </c>
      <c r="VF8" s="41" t="s">
        <v>8</v>
      </c>
      <c r="VG8" s="41" t="s">
        <v>102</v>
      </c>
      <c r="VH8" s="41" t="s">
        <v>101</v>
      </c>
      <c r="VI8" s="41" t="s">
        <v>102</v>
      </c>
      <c r="VJ8" s="41" t="s">
        <v>102</v>
      </c>
      <c r="VK8" s="41" t="s">
        <v>102</v>
      </c>
      <c r="VL8" s="41" t="s">
        <v>8</v>
      </c>
      <c r="VM8" s="41" t="s">
        <v>8</v>
      </c>
      <c r="VN8" s="41" t="s">
        <v>8</v>
      </c>
      <c r="VO8" s="41" t="s">
        <v>102</v>
      </c>
      <c r="VP8" s="41" t="s">
        <v>101</v>
      </c>
      <c r="VQ8" s="41" t="s">
        <v>102</v>
      </c>
      <c r="VR8" s="41" t="s">
        <v>102</v>
      </c>
      <c r="VS8" s="41" t="s">
        <v>102</v>
      </c>
      <c r="VT8" s="41" t="s">
        <v>8</v>
      </c>
      <c r="VU8" s="41" t="s">
        <v>8</v>
      </c>
      <c r="VV8" s="41" t="s">
        <v>8</v>
      </c>
      <c r="VW8" s="41" t="s">
        <v>102</v>
      </c>
      <c r="VX8" s="41" t="s">
        <v>101</v>
      </c>
      <c r="VY8" s="41" t="s">
        <v>102</v>
      </c>
      <c r="VZ8" s="41" t="s">
        <v>102</v>
      </c>
      <c r="WA8" s="41" t="s">
        <v>102</v>
      </c>
      <c r="WB8" s="41" t="s">
        <v>8</v>
      </c>
      <c r="WC8" s="41" t="s">
        <v>8</v>
      </c>
      <c r="WD8" s="41" t="s">
        <v>8</v>
      </c>
      <c r="WE8" s="41" t="s">
        <v>102</v>
      </c>
      <c r="WF8" s="41" t="s">
        <v>101</v>
      </c>
      <c r="WG8" s="41" t="s">
        <v>102</v>
      </c>
      <c r="WH8" s="41" t="s">
        <v>102</v>
      </c>
      <c r="WI8" s="41" t="s">
        <v>102</v>
      </c>
      <c r="WJ8" s="41" t="s">
        <v>8</v>
      </c>
      <c r="WK8" s="41" t="s">
        <v>8</v>
      </c>
      <c r="WL8" s="41" t="s">
        <v>8</v>
      </c>
      <c r="WM8" s="41" t="s">
        <v>102</v>
      </c>
      <c r="WN8" s="41" t="s">
        <v>101</v>
      </c>
      <c r="WO8" s="41" t="s">
        <v>102</v>
      </c>
      <c r="WP8" s="41" t="s">
        <v>102</v>
      </c>
      <c r="WQ8" s="41" t="s">
        <v>102</v>
      </c>
      <c r="WR8" s="41" t="s">
        <v>8</v>
      </c>
      <c r="WS8" s="41" t="s">
        <v>8</v>
      </c>
      <c r="WT8" s="41" t="s">
        <v>8</v>
      </c>
      <c r="WU8" s="41" t="s">
        <v>102</v>
      </c>
      <c r="WV8" s="41" t="s">
        <v>101</v>
      </c>
      <c r="WW8" s="41" t="s">
        <v>102</v>
      </c>
      <c r="WX8" s="41" t="s">
        <v>102</v>
      </c>
      <c r="WY8" s="41" t="s">
        <v>102</v>
      </c>
      <c r="WZ8" s="41" t="s">
        <v>8</v>
      </c>
      <c r="XA8" s="41" t="s">
        <v>8</v>
      </c>
      <c r="XB8" s="41" t="s">
        <v>8</v>
      </c>
      <c r="XC8" s="41" t="s">
        <v>102</v>
      </c>
      <c r="XD8" s="41" t="s">
        <v>101</v>
      </c>
      <c r="XE8" s="41" t="s">
        <v>102</v>
      </c>
      <c r="XF8" s="41" t="s">
        <v>102</v>
      </c>
      <c r="XG8" s="41" t="s">
        <v>102</v>
      </c>
      <c r="XH8" s="41" t="s">
        <v>8</v>
      </c>
      <c r="XI8" s="41" t="s">
        <v>8</v>
      </c>
      <c r="XJ8" s="41" t="s">
        <v>8</v>
      </c>
      <c r="XK8" s="41" t="s">
        <v>102</v>
      </c>
      <c r="XL8" s="41" t="s">
        <v>101</v>
      </c>
      <c r="XM8" s="41" t="s">
        <v>102</v>
      </c>
      <c r="XN8" s="41" t="s">
        <v>102</v>
      </c>
      <c r="XO8" s="41" t="s">
        <v>102</v>
      </c>
      <c r="XP8" s="41" t="s">
        <v>8</v>
      </c>
      <c r="XQ8" s="41" t="s">
        <v>8</v>
      </c>
      <c r="XR8" s="41" t="s">
        <v>8</v>
      </c>
      <c r="XS8" s="41" t="s">
        <v>102</v>
      </c>
      <c r="XT8" s="41" t="s">
        <v>101</v>
      </c>
      <c r="XU8" s="41" t="s">
        <v>102</v>
      </c>
      <c r="XV8" s="41" t="s">
        <v>102</v>
      </c>
      <c r="XW8" s="41" t="s">
        <v>102</v>
      </c>
      <c r="XX8" s="41" t="s">
        <v>8</v>
      </c>
      <c r="XY8" s="41" t="s">
        <v>8</v>
      </c>
      <c r="XZ8" s="41" t="s">
        <v>8</v>
      </c>
      <c r="YA8" s="41" t="s">
        <v>102</v>
      </c>
      <c r="YB8" s="41" t="s">
        <v>101</v>
      </c>
      <c r="YC8" s="41" t="s">
        <v>102</v>
      </c>
      <c r="YD8" s="41" t="s">
        <v>102</v>
      </c>
      <c r="YE8" s="41" t="s">
        <v>102</v>
      </c>
      <c r="YF8" s="41" t="s">
        <v>8</v>
      </c>
      <c r="YG8" s="41" t="s">
        <v>8</v>
      </c>
      <c r="YH8" s="41" t="s">
        <v>8</v>
      </c>
      <c r="YI8" s="41" t="s">
        <v>102</v>
      </c>
      <c r="YJ8" s="41" t="s">
        <v>101</v>
      </c>
      <c r="YK8" s="41" t="s">
        <v>102</v>
      </c>
      <c r="YL8" s="41" t="s">
        <v>102</v>
      </c>
      <c r="YM8" s="41" t="s">
        <v>102</v>
      </c>
      <c r="YN8" s="41" t="s">
        <v>8</v>
      </c>
      <c r="YO8" s="41" t="s">
        <v>8</v>
      </c>
      <c r="YP8" s="41" t="s">
        <v>8</v>
      </c>
      <c r="YQ8" s="41" t="s">
        <v>102</v>
      </c>
      <c r="YR8" s="41" t="s">
        <v>101</v>
      </c>
      <c r="YS8" s="41" t="s">
        <v>102</v>
      </c>
      <c r="YT8" s="41" t="s">
        <v>102</v>
      </c>
      <c r="YU8" s="41" t="s">
        <v>102</v>
      </c>
      <c r="YV8" s="41" t="s">
        <v>8</v>
      </c>
      <c r="YW8" s="41" t="s">
        <v>8</v>
      </c>
      <c r="YX8" s="41" t="s">
        <v>8</v>
      </c>
      <c r="YY8" s="41" t="s">
        <v>102</v>
      </c>
      <c r="YZ8" s="41" t="s">
        <v>101</v>
      </c>
      <c r="ZA8" s="41" t="s">
        <v>102</v>
      </c>
      <c r="ZB8" s="41" t="s">
        <v>102</v>
      </c>
      <c r="ZC8" s="41" t="s">
        <v>102</v>
      </c>
      <c r="ZD8" s="41" t="s">
        <v>8</v>
      </c>
      <c r="ZE8" s="41" t="s">
        <v>8</v>
      </c>
      <c r="ZF8" s="41" t="s">
        <v>8</v>
      </c>
      <c r="ZG8" s="41" t="s">
        <v>102</v>
      </c>
      <c r="ZH8" s="41" t="s">
        <v>101</v>
      </c>
      <c r="ZI8" s="41" t="s">
        <v>102</v>
      </c>
      <c r="ZJ8" s="41" t="s">
        <v>102</v>
      </c>
      <c r="ZK8" s="41" t="s">
        <v>102</v>
      </c>
      <c r="ZL8" s="41" t="s">
        <v>8</v>
      </c>
      <c r="ZM8" s="41" t="s">
        <v>8</v>
      </c>
      <c r="ZN8" s="41" t="s">
        <v>8</v>
      </c>
      <c r="ZO8" s="41" t="s">
        <v>102</v>
      </c>
      <c r="ZP8" s="41" t="s">
        <v>101</v>
      </c>
      <c r="ZQ8" s="41" t="s">
        <v>102</v>
      </c>
      <c r="ZR8" s="41" t="s">
        <v>102</v>
      </c>
      <c r="ZS8" s="41" t="s">
        <v>102</v>
      </c>
      <c r="ZT8" s="41" t="s">
        <v>8</v>
      </c>
      <c r="ZU8" s="41" t="s">
        <v>8</v>
      </c>
      <c r="ZV8" s="41" t="s">
        <v>8</v>
      </c>
      <c r="ZW8" s="41" t="s">
        <v>102</v>
      </c>
      <c r="ZX8" s="41" t="s">
        <v>101</v>
      </c>
      <c r="ZY8" s="41" t="s">
        <v>102</v>
      </c>
      <c r="ZZ8" s="41" t="s">
        <v>102</v>
      </c>
      <c r="AAA8" s="41" t="s">
        <v>102</v>
      </c>
      <c r="AAB8" s="41" t="s">
        <v>8</v>
      </c>
      <c r="AAC8" s="41" t="s">
        <v>8</v>
      </c>
      <c r="AAD8" s="41" t="s">
        <v>8</v>
      </c>
      <c r="AAE8" s="41" t="s">
        <v>102</v>
      </c>
      <c r="AAF8" s="41" t="s">
        <v>101</v>
      </c>
      <c r="AAG8" s="41" t="s">
        <v>102</v>
      </c>
      <c r="AAH8" s="41" t="s">
        <v>102</v>
      </c>
      <c r="AAI8" s="41" t="s">
        <v>102</v>
      </c>
      <c r="AAJ8" s="41" t="s">
        <v>8</v>
      </c>
      <c r="AAK8" s="41" t="s">
        <v>8</v>
      </c>
      <c r="AAL8" s="41" t="s">
        <v>8</v>
      </c>
      <c r="AAM8" s="41" t="s">
        <v>102</v>
      </c>
      <c r="AAN8" s="41" t="s">
        <v>101</v>
      </c>
      <c r="AAO8" s="41" t="s">
        <v>102</v>
      </c>
      <c r="AAP8" s="41" t="s">
        <v>102</v>
      </c>
      <c r="AAQ8" s="41" t="s">
        <v>102</v>
      </c>
      <c r="AAR8" s="41" t="s">
        <v>8</v>
      </c>
      <c r="AAS8" s="41" t="s">
        <v>8</v>
      </c>
      <c r="AAT8" s="41" t="s">
        <v>8</v>
      </c>
      <c r="AAU8" s="41" t="s">
        <v>102</v>
      </c>
      <c r="AAV8" s="41" t="s">
        <v>101</v>
      </c>
      <c r="AAW8" s="41" t="s">
        <v>102</v>
      </c>
      <c r="AAX8" s="41" t="s">
        <v>102</v>
      </c>
      <c r="AAY8" s="41" t="s">
        <v>102</v>
      </c>
      <c r="AAZ8" s="41" t="s">
        <v>8</v>
      </c>
      <c r="ABA8" s="41" t="s">
        <v>8</v>
      </c>
      <c r="ABB8" s="41" t="s">
        <v>8</v>
      </c>
      <c r="ABC8" s="41" t="s">
        <v>102</v>
      </c>
      <c r="ABD8" s="41" t="s">
        <v>101</v>
      </c>
      <c r="ABE8" s="41" t="s">
        <v>102</v>
      </c>
      <c r="ABF8" s="41" t="s">
        <v>102</v>
      </c>
      <c r="ABG8" s="41" t="s">
        <v>102</v>
      </c>
      <c r="ABH8" s="41" t="s">
        <v>8</v>
      </c>
      <c r="ABI8" s="41" t="s">
        <v>8</v>
      </c>
      <c r="ABJ8" s="41" t="s">
        <v>8</v>
      </c>
      <c r="ABK8" s="41" t="s">
        <v>102</v>
      </c>
      <c r="ABL8" s="41" t="s">
        <v>101</v>
      </c>
      <c r="ABM8" s="41" t="s">
        <v>102</v>
      </c>
      <c r="ABN8" s="41" t="s">
        <v>102</v>
      </c>
      <c r="ABO8" s="41" t="s">
        <v>102</v>
      </c>
      <c r="ABP8" s="41" t="s">
        <v>8</v>
      </c>
      <c r="ABQ8" s="41" t="s">
        <v>8</v>
      </c>
      <c r="ABR8" s="41" t="s">
        <v>8</v>
      </c>
      <c r="ABS8" s="41" t="s">
        <v>102</v>
      </c>
      <c r="ABT8" s="41" t="s">
        <v>101</v>
      </c>
      <c r="ABU8" s="41" t="s">
        <v>102</v>
      </c>
      <c r="ABV8" s="41" t="s">
        <v>102</v>
      </c>
      <c r="ABW8" s="41" t="s">
        <v>102</v>
      </c>
      <c r="ABX8" s="41" t="s">
        <v>8</v>
      </c>
      <c r="ABY8" s="41" t="s">
        <v>8</v>
      </c>
      <c r="ABZ8" s="41" t="s">
        <v>8</v>
      </c>
      <c r="ACA8" s="41" t="s">
        <v>102</v>
      </c>
      <c r="ACB8" s="41" t="s">
        <v>101</v>
      </c>
      <c r="ACC8" s="41" t="s">
        <v>102</v>
      </c>
      <c r="ACD8" s="41" t="s">
        <v>102</v>
      </c>
      <c r="ACE8" s="41" t="s">
        <v>102</v>
      </c>
      <c r="ACF8" s="41" t="s">
        <v>8</v>
      </c>
      <c r="ACG8" s="41" t="s">
        <v>8</v>
      </c>
      <c r="ACH8" s="41" t="s">
        <v>8</v>
      </c>
      <c r="ACI8" s="41" t="s">
        <v>102</v>
      </c>
      <c r="ACJ8" s="41" t="s">
        <v>101</v>
      </c>
      <c r="ACK8" s="41" t="s">
        <v>102</v>
      </c>
      <c r="ACL8" s="41" t="s">
        <v>102</v>
      </c>
      <c r="ACM8" s="41" t="s">
        <v>102</v>
      </c>
      <c r="ACN8" s="41" t="s">
        <v>8</v>
      </c>
      <c r="ACO8" s="41" t="s">
        <v>8</v>
      </c>
      <c r="ACP8" s="41" t="s">
        <v>8</v>
      </c>
      <c r="ACQ8" s="41" t="s">
        <v>102</v>
      </c>
      <c r="ACR8" s="41" t="s">
        <v>101</v>
      </c>
      <c r="ACS8" s="41" t="s">
        <v>102</v>
      </c>
      <c r="ACT8" s="41" t="s">
        <v>102</v>
      </c>
      <c r="ACU8" s="41" t="s">
        <v>102</v>
      </c>
      <c r="ACV8" s="41" t="s">
        <v>8</v>
      </c>
      <c r="ACW8" s="41" t="s">
        <v>8</v>
      </c>
      <c r="ACX8" s="41" t="s">
        <v>8</v>
      </c>
      <c r="ACY8" s="41" t="s">
        <v>102</v>
      </c>
      <c r="ACZ8" s="41" t="s">
        <v>101</v>
      </c>
      <c r="ADA8" s="41" t="s">
        <v>102</v>
      </c>
      <c r="ADB8" s="41" t="s">
        <v>102</v>
      </c>
      <c r="ADC8" s="41" t="s">
        <v>102</v>
      </c>
      <c r="ADD8" s="41" t="s">
        <v>8</v>
      </c>
      <c r="ADE8" s="41" t="s">
        <v>8</v>
      </c>
      <c r="ADF8" s="41" t="s">
        <v>8</v>
      </c>
      <c r="ADG8" s="41" t="s">
        <v>102</v>
      </c>
      <c r="ADH8" s="41" t="s">
        <v>101</v>
      </c>
      <c r="ADI8" s="41" t="s">
        <v>102</v>
      </c>
      <c r="ADJ8" s="41" t="s">
        <v>102</v>
      </c>
      <c r="ADK8" s="41" t="s">
        <v>102</v>
      </c>
      <c r="ADL8" s="41" t="s">
        <v>8</v>
      </c>
      <c r="ADM8" s="41" t="s">
        <v>8</v>
      </c>
      <c r="ADN8" s="41" t="s">
        <v>8</v>
      </c>
      <c r="ADO8" s="41" t="s">
        <v>102</v>
      </c>
      <c r="ADP8" s="41" t="s">
        <v>101</v>
      </c>
      <c r="ADQ8" s="41" t="s">
        <v>102</v>
      </c>
      <c r="ADR8" s="41" t="s">
        <v>102</v>
      </c>
      <c r="ADS8" s="41" t="s">
        <v>102</v>
      </c>
      <c r="ADT8" s="41" t="s">
        <v>8</v>
      </c>
      <c r="ADU8" s="41" t="s">
        <v>8</v>
      </c>
      <c r="ADV8" s="41" t="s">
        <v>8</v>
      </c>
      <c r="ADW8" s="41" t="s">
        <v>102</v>
      </c>
      <c r="ADX8" s="41" t="s">
        <v>101</v>
      </c>
      <c r="ADY8" s="41" t="s">
        <v>102</v>
      </c>
      <c r="ADZ8" s="41" t="s">
        <v>102</v>
      </c>
      <c r="AEA8" s="41" t="s">
        <v>102</v>
      </c>
      <c r="AEB8" s="41" t="s">
        <v>8</v>
      </c>
      <c r="AEC8" s="41" t="s">
        <v>8</v>
      </c>
      <c r="AED8" s="41" t="s">
        <v>8</v>
      </c>
      <c r="AEE8" s="41" t="s">
        <v>8</v>
      </c>
      <c r="AEF8" s="41" t="s">
        <v>8</v>
      </c>
    </row>
    <row r="9" spans="1:813" s="35" customFormat="1">
      <c r="A9" s="43" t="s">
        <v>130</v>
      </c>
      <c r="B9" s="88" t="s">
        <v>17</v>
      </c>
      <c r="C9" s="88" t="s">
        <v>17</v>
      </c>
      <c r="D9" s="88" t="s">
        <v>17</v>
      </c>
      <c r="E9" s="88" t="s">
        <v>17</v>
      </c>
      <c r="F9" s="88" t="s">
        <v>17</v>
      </c>
      <c r="G9" s="45">
        <f>'Исходные данные'!C11</f>
        <v>930</v>
      </c>
      <c r="H9" s="45">
        <f>'Исходные данные'!D11</f>
        <v>230300</v>
      </c>
      <c r="I9" s="89">
        <f>'Расчет поправочного коэф'!G10</f>
        <v>5.8723014617532963</v>
      </c>
      <c r="J9" s="45">
        <f t="shared" ref="J9:J19" si="485">$D$31*G9/$G$31</f>
        <v>350209.66965998453</v>
      </c>
      <c r="K9" s="90">
        <f t="shared" ref="K9:K30" si="486">(H9+J9)/G9</f>
        <v>624.20394587095109</v>
      </c>
      <c r="L9" s="91">
        <f t="shared" ref="L9:L19" si="487">K9/K$31</f>
        <v>0.46774500929131313</v>
      </c>
      <c r="M9" s="91">
        <f>L9/$I9</f>
        <v>7.9652758349987404E-2</v>
      </c>
      <c r="N9" s="88" t="s">
        <v>17</v>
      </c>
      <c r="O9" s="92">
        <f t="shared" ref="O9:O19" si="488">$N$31-M9</f>
        <v>0.10892126409683349</v>
      </c>
      <c r="P9" s="93">
        <f t="shared" ref="P9:P19" si="489">IF(O9&gt;0,G9*$K$31*O9,0)</f>
        <v>135180.16394360072</v>
      </c>
      <c r="Q9" s="93">
        <f t="shared" ref="Q9:Q19" si="490">IF(($F$31-P$31)&gt;0,P9,$F$31*P9/P$31)</f>
        <v>135180.16394360072</v>
      </c>
      <c r="R9" s="88" t="s">
        <v>17</v>
      </c>
      <c r="S9" s="88" t="s">
        <v>17</v>
      </c>
      <c r="T9" s="94">
        <f t="shared" ref="T9:T30" si="491">($H9+$J9+$Q9)/$G9</f>
        <v>769.55896086407017</v>
      </c>
      <c r="U9" s="95">
        <f t="shared" ref="U9:U19" si="492">T9/T$31</f>
        <v>0.56213322625487783</v>
      </c>
      <c r="V9" s="96">
        <f>U9/$I9</f>
        <v>9.5726220786873803E-2</v>
      </c>
      <c r="W9" s="92">
        <f t="shared" ref="W9:W19" si="493">S$31-V9</f>
        <v>0.10307842198939822</v>
      </c>
      <c r="X9" s="93">
        <f t="shared" ref="X9:X19" si="494">IF(W9&gt;0,$G9*T$31*W9,0)</f>
        <v>131236.11136315108</v>
      </c>
      <c r="Y9" s="93">
        <f t="shared" ref="Y9:Y19" si="495">IF((R$31-X$31)&gt;0,X9,R$31*X9/X$31)</f>
        <v>131236.11136315108</v>
      </c>
      <c r="Z9" s="88" t="s">
        <v>17</v>
      </c>
      <c r="AA9" s="88" t="s">
        <v>17</v>
      </c>
      <c r="AB9" s="94">
        <f t="shared" ref="AB9:AB31" si="496">($H9+$J9+$Q9+$Y9)/$G9</f>
        <v>910.67305910401763</v>
      </c>
      <c r="AC9" s="95">
        <f t="shared" ref="AC9:AC19" si="497">AB9/AB$31</f>
        <v>0.64916004260732585</v>
      </c>
      <c r="AD9" s="96">
        <f>AC9/$I9</f>
        <v>0.11054610306288767</v>
      </c>
      <c r="AE9" s="92">
        <f t="shared" ref="AE9:AE19" si="498">AA$31-AD9</f>
        <v>9.7852601869546391E-2</v>
      </c>
      <c r="AF9" s="93">
        <f t="shared" ref="AF9:AF19" si="499">IF(AE9&gt;0,$G9*AB$31*AE9,0)</f>
        <v>127663.29081648281</v>
      </c>
      <c r="AG9" s="93">
        <f t="shared" ref="AG9:AG19" si="500">IF((Z$31-AF$31)&gt;0,AF9,Z$31*AF9/AF$31)</f>
        <v>127663.29081648281</v>
      </c>
      <c r="AH9" s="88" t="s">
        <v>17</v>
      </c>
      <c r="AI9" s="88" t="s">
        <v>17</v>
      </c>
      <c r="AJ9" s="94">
        <f t="shared" ref="AJ9:AJ31" si="501">($H9+$J9+$Q9+$Y9+$AG9)/$G9</f>
        <v>1047.9454148206657</v>
      </c>
      <c r="AK9" s="95">
        <f t="shared" ref="AK9:AK19" si="502">AJ9/AJ$31</f>
        <v>0.72971684003563542</v>
      </c>
      <c r="AL9" s="96">
        <f>AK9/$I9</f>
        <v>0.12426419944349441</v>
      </c>
      <c r="AM9" s="92">
        <f t="shared" ref="AM9:AM19" si="503">AI$31-AL9</f>
        <v>9.3154066729622384E-2</v>
      </c>
      <c r="AN9" s="93">
        <f t="shared" ref="AN9:AN19" si="504">IF(AM9&gt;0,$G9*AJ$31*AM9,0)</f>
        <v>124413.94486618692</v>
      </c>
      <c r="AO9" s="93">
        <f t="shared" ref="AO9:AO19" si="505">IF((AH$31-AN$31)&gt;0,AN9,AH$31*AN9/AN$31)</f>
        <v>124413.94486618692</v>
      </c>
      <c r="AP9" s="88" t="s">
        <v>17</v>
      </c>
      <c r="AQ9" s="88" t="s">
        <v>17</v>
      </c>
      <c r="AR9" s="94">
        <f t="shared" ref="AR9:AR31" si="506">($H9+$J9+$Q9+$Y9+$AG9+$AO9)/$G9</f>
        <v>1181.7238501606516</v>
      </c>
      <c r="AS9" s="95">
        <f t="shared" ref="AS9:AS19" si="507">AR9/AR$31</f>
        <v>0.8045562719150694</v>
      </c>
      <c r="AT9" s="96">
        <f>AS9/$I9</f>
        <v>0.13700868001331332</v>
      </c>
      <c r="AU9" s="92">
        <f t="shared" ref="AU9:AU19" si="508">AQ$31-AT9</f>
        <v>8.8907747146380389E-2</v>
      </c>
      <c r="AV9" s="93">
        <f t="shared" ref="AV9:AV19" si="509">IF(AU9&gt;0,$G9*AR$31*AU9,0)</f>
        <v>121445.69660201426</v>
      </c>
      <c r="AW9" s="93">
        <f t="shared" ref="AW9:AW19" si="510">IF((AP$31-AV$31)&gt;0,AV9,AP$31*AV9/AV$31)</f>
        <v>121445.69660201426</v>
      </c>
      <c r="AX9" s="88" t="s">
        <v>17</v>
      </c>
      <c r="AY9" s="88" t="s">
        <v>17</v>
      </c>
      <c r="AZ9" s="94">
        <f t="shared" ref="AZ9:AZ31" si="511">($H9+$J9+$Q9+$Y9+$AG9+$AO9+$AW9)/$G9</f>
        <v>1312.3106207004521</v>
      </c>
      <c r="BA9" s="95">
        <f t="shared" ref="BA9:BA19" si="512">AZ9/AZ$31</f>
        <v>0.87431747285279526</v>
      </c>
      <c r="BB9" s="96">
        <f>BA9/$I9</f>
        <v>0.14888838363413137</v>
      </c>
      <c r="BC9" s="92">
        <f t="shared" ref="BC9:BC19" si="513">AY$31-BB9</f>
        <v>8.5050717752517269E-2</v>
      </c>
      <c r="BD9" s="93">
        <f t="shared" ref="BD9:BD19" si="514">IF(BC9&gt;0,$G9*AZ$31*BC9,0)</f>
        <v>118721.23823832524</v>
      </c>
      <c r="BE9" s="93">
        <f t="shared" ref="BE9:BE19" si="515">IF((AX$31-BD$31)&gt;0,BD9,AX$31*BD9/BD$31)</f>
        <v>118721.23823832524</v>
      </c>
      <c r="BF9" s="88" t="s">
        <v>17</v>
      </c>
      <c r="BG9" s="88" t="s">
        <v>17</v>
      </c>
      <c r="BH9" s="94">
        <f t="shared" ref="BH9:BH31" si="516">($H9+$J9+$Q9+$Y9+$AG9+$AO9+$AW9+$BE9)/$G9</f>
        <v>1439.9678661180062</v>
      </c>
      <c r="BI9" s="95">
        <f t="shared" ref="BI9:BI19" si="517">BH9/BH$31</f>
        <v>0.93954607151893077</v>
      </c>
      <c r="BJ9" s="96">
        <f>BI9/$I9</f>
        <v>0.1599962259496143</v>
      </c>
      <c r="BK9" s="92">
        <f t="shared" ref="BK9:BK19" si="518">BG$31-BJ9</f>
        <v>8.1530127796638596E-2</v>
      </c>
      <c r="BL9" s="93">
        <f t="shared" ref="BL9:BL19" si="519">IF(BK9&gt;0,$G9*BH$31*BK9,0)</f>
        <v>116207.93696769593</v>
      </c>
      <c r="BM9" s="93">
        <f t="shared" ref="BM9:BM19" si="520">IF((BF$31-BL$31)&gt;0,BL9,BF$31*BL9/BL$31)</f>
        <v>116207.93696769593</v>
      </c>
      <c r="BN9" s="88" t="s">
        <v>17</v>
      </c>
      <c r="BO9" s="88" t="s">
        <v>17</v>
      </c>
      <c r="BP9" s="94">
        <f t="shared" ref="BP9:BP31" si="521">($H9+$J9+$Q9+$Y9+$AG9+$AO9+$AW9+$BE9+$BM9)/$G9</f>
        <v>1564.9226370510125</v>
      </c>
      <c r="BQ9" s="95">
        <f t="shared" ref="BQ9:BQ19" si="522">BP9/BP$31</f>
        <v>1.0007102221927546</v>
      </c>
      <c r="BR9" s="96">
        <f>BQ9/$I9</f>
        <v>0.17041192941310135</v>
      </c>
      <c r="BS9" s="92">
        <f t="shared" ref="BS9:BS19" si="523">BO$31-BR9</f>
        <v>7.8301497582554391E-2</v>
      </c>
      <c r="BT9" s="93">
        <f t="shared" ref="BT9:BT19" si="524">IF(BS9&gt;0,$G9*BP$31*BS9,0)</f>
        <v>113877.40279747907</v>
      </c>
      <c r="BU9" s="93">
        <f t="shared" ref="BU9:BU19" si="525">IF((BN$31-BT$31)&gt;0,BT9,BN$31*BT9/BT$31)</f>
        <v>113877.40279747907</v>
      </c>
      <c r="BV9" s="88" t="s">
        <v>17</v>
      </c>
      <c r="BW9" s="88" t="s">
        <v>17</v>
      </c>
      <c r="BX9" s="94">
        <f t="shared" ref="BX9:BX31" si="526">($H9+$J9+$Q9+$Y9+$AG9+$AO9+$AW9+$BE9+$BM9+$BU9)/$G9</f>
        <v>1687.3714572633558</v>
      </c>
      <c r="BY9" s="95">
        <f t="shared" ref="BY9:BY19" si="527">BX9/BX$31</f>
        <v>1.0582135474657699</v>
      </c>
      <c r="BZ9" s="96">
        <f>BY9/$I9</f>
        <v>0.18020422731325828</v>
      </c>
      <c r="CA9" s="92">
        <f t="shared" ref="CA9:CA19" si="528">BW$31-BZ9</f>
        <v>7.5327312268541863E-2</v>
      </c>
      <c r="CB9" s="93">
        <f t="shared" ref="CB9:CB19" si="529">IF(CA9&gt;0,$G9*BX$31*CA9,0)</f>
        <v>111705.04856055429</v>
      </c>
      <c r="CC9" s="93">
        <f t="shared" ref="CC9:CC19" si="530">IF((BV$31-CB$31)&gt;0,CB9,BV$31*CB9/CB$31)</f>
        <v>111705.04856055429</v>
      </c>
      <c r="CD9" s="88" t="s">
        <v>17</v>
      </c>
      <c r="CE9" s="88" t="s">
        <v>17</v>
      </c>
      <c r="CF9" s="94">
        <f t="shared" ref="CF9:CF30" si="531">($H9+$J9+$Q9+$Y9+$AG9+$AO9+$AW9+$BE9+$BM9+$BU9+$CC9)/$G9</f>
        <v>1807.484412704812</v>
      </c>
      <c r="CG9" s="95">
        <f t="shared" ref="CG9:CG19" si="532">CF9/CF$31</f>
        <v>1.1124056579437991</v>
      </c>
      <c r="CH9" s="96">
        <f>CG9/$I9</f>
        <v>0.18943265518450877</v>
      </c>
      <c r="CI9" s="92">
        <f t="shared" ref="CI9:CI19" si="533">CE$31-CH9</f>
        <v>7.2575858862807624E-2</v>
      </c>
      <c r="CJ9" s="93">
        <f t="shared" ref="CJ9:CJ19" si="534">IF(CI9&gt;0,$G9*CF$31*CI9,0)</f>
        <v>109669.66178899953</v>
      </c>
      <c r="CK9" s="93">
        <f t="shared" ref="CK9:CK20" si="535">IF((CD$31-CJ$31)&gt;0,CJ9,CD$31*CJ9/CJ$31)</f>
        <v>109669.66178899953</v>
      </c>
      <c r="CL9" s="88" t="s">
        <v>17</v>
      </c>
      <c r="CM9" s="88" t="s">
        <v>17</v>
      </c>
      <c r="CN9" s="94">
        <f t="shared" ref="CN9:CN31" si="536">($H9+$J9+$Q9+$Y9+$AG9+$AO9+$AW9+$BE9+$BM9+$BU9+$CC9+$CK9)/$G9</f>
        <v>1925.4087802198653</v>
      </c>
      <c r="CO9" s="95">
        <f t="shared" ref="CO9:CO19" si="537">CN9/CN$31</f>
        <v>1.1635907530029064</v>
      </c>
      <c r="CP9" s="96">
        <f>CO9/$I9</f>
        <v>0.19814901543823202</v>
      </c>
      <c r="CQ9" s="92">
        <f t="shared" ref="CQ9:CQ19" si="538">CM$31-CP9</f>
        <v>7.0020263008955946E-2</v>
      </c>
      <c r="CR9" s="93">
        <f t="shared" ref="CR9:CR19" si="539">IF(CQ9&gt;0,$G9*CN$31*CQ9,0)</f>
        <v>107753.00063516617</v>
      </c>
      <c r="CS9" s="93">
        <f t="shared" ref="CS9:CS19" si="540">IF((CL$31-CR$31)&gt;0,CR9,CL$31*CR9/CR$31)</f>
        <v>107753.00063516617</v>
      </c>
      <c r="CT9" s="88" t="s">
        <v>17</v>
      </c>
      <c r="CU9" s="88" t="s">
        <v>17</v>
      </c>
      <c r="CV9" s="94">
        <f t="shared" ref="CV9:CV31" si="541">($H9+$J9+$Q9+$Y9+$AG9+$AO9+$AW9+$BE9+$BM9+$BU9+$CC9+$CK9+$CS9)/$G9</f>
        <v>2041.2722217630546</v>
      </c>
      <c r="CW9" s="95">
        <f t="shared" ref="CW9:CW19" si="542">CV9/CV$31</f>
        <v>1.2120346891926159</v>
      </c>
      <c r="CX9" s="96">
        <f>CW9/$I9</f>
        <v>0.20639858104810888</v>
      </c>
      <c r="CY9" s="92">
        <f t="shared" ref="CY9:CY19" si="543">CU$31-CX9</f>
        <v>6.7637690414315665E-2</v>
      </c>
      <c r="CZ9" s="93">
        <f t="shared" ref="CZ9:CZ19" si="544">IF(CY9&gt;0,$G9*CV$31*CY9,0)</f>
        <v>105939.4207367109</v>
      </c>
      <c r="DA9" s="93">
        <f t="shared" ref="DA9:DA19" si="545">IF((CT$31-CZ$31)&gt;0,CZ9,CT$31*CZ9/CZ$31)</f>
        <v>105939.4207367109</v>
      </c>
      <c r="DB9" s="88" t="s">
        <v>17</v>
      </c>
      <c r="DC9" s="88" t="s">
        <v>17</v>
      </c>
      <c r="DD9" s="94">
        <f t="shared" ref="DD9:DD31" si="546">($H9+$J9+$Q9+$Y9+$AG9+$AO9+$AW9+$BE9+$BM9+$BU9+$CC9+$CK9+$CS9+$DA9)/$G9</f>
        <v>2155.1855773939269</v>
      </c>
      <c r="DE9" s="95">
        <f t="shared" ref="DE9:DE19" si="547">DD9/DD$31</f>
        <v>1.2579708162449803</v>
      </c>
      <c r="DF9" s="96">
        <f>DE9/$I9</f>
        <v>0.21422108936985454</v>
      </c>
      <c r="DG9" s="92">
        <f t="shared" ref="DG9:DG19" si="548">DC$31-DF9</f>
        <v>6.5408684245101073E-2</v>
      </c>
      <c r="DH9" s="93">
        <f t="shared" ref="DH9:DH19" si="549">IF(DG9&gt;0,$G9*DD$31*DG9,0)</f>
        <v>104215.53626195536</v>
      </c>
      <c r="DI9" s="93">
        <f t="shared" ref="DI9:DI19" si="550">IF((DB$31-DH$31)&gt;0,DH9,DB$31*DH9/DH$31)</f>
        <v>104215.53626195536</v>
      </c>
      <c r="DJ9" s="88" t="s">
        <v>17</v>
      </c>
      <c r="DK9" s="88" t="s">
        <v>17</v>
      </c>
      <c r="DL9" s="94">
        <f t="shared" ref="DL9:DL31" si="551">($H9+$J9+$Q9+$Y9+$AG9+$AO9+$AW9+$BE9+$BM9+$BU9+$CC9+$CK9+$CS9+$DA9+$DI9)/$G9</f>
        <v>2267.2452938046317</v>
      </c>
      <c r="DM9" s="95">
        <f t="shared" ref="DM9:DM19" si="552">DL9/DL$31</f>
        <v>1.3016048158063973</v>
      </c>
      <c r="DN9" s="96">
        <f>DM9/$I9</f>
        <v>0.22165156613362566</v>
      </c>
      <c r="DO9" s="92">
        <f t="shared" ref="DO9:DO19" si="553">DK$31-DN9</f>
        <v>6.3316614965883672E-2</v>
      </c>
      <c r="DP9" s="93">
        <f t="shared" ref="DP9:DP19" si="554">IF(DO9&gt;0,$G9*DL$31*DO9,0)</f>
        <v>102569.91589820969</v>
      </c>
      <c r="DQ9" s="93">
        <f t="shared" ref="DQ9:DQ19" si="555">IF((DJ$31-DP$31)&gt;0,DP9,DJ$31*DP9/DP$31)</f>
        <v>102569.91589820969</v>
      </c>
      <c r="DR9" s="88" t="s">
        <v>17</v>
      </c>
      <c r="DS9" s="88" t="s">
        <v>17</v>
      </c>
      <c r="DT9" s="94">
        <f t="shared" ref="DT9:DT31" si="556">($H9+$J9+$Q9+$Y9+$AG9+$AO9+$AW9+$BE9+$BM9+$BU9+$CC9+$CK9+$CS9+$DA9+$DI9+$DQ9)/$G9</f>
        <v>2377.5355259532444</v>
      </c>
      <c r="DU9" s="95">
        <f t="shared" ref="DU9:DU19" si="557">DT9/DT$31</f>
        <v>1.3431187288231272</v>
      </c>
      <c r="DV9" s="96">
        <f>DU9/$I9</f>
        <v>0.22872101127146691</v>
      </c>
      <c r="DW9" s="92">
        <f t="shared" ref="DW9:DW19" si="558">DS$31-DV9</f>
        <v>6.1347223256660172E-2</v>
      </c>
      <c r="DX9" s="93">
        <f t="shared" ref="DX9:DX19" si="559">IF(DW9&gt;0,$G9*DT$31*DW9,0)</f>
        <v>100992.81292902505</v>
      </c>
      <c r="DY9" s="93">
        <f t="shared" ref="DY9:DY19" si="560">IF((DR$31-DX$31)&gt;0,DX9,DR$31*DX9/DX$31)</f>
        <v>100992.81292902505</v>
      </c>
      <c r="DZ9" s="88" t="s">
        <v>17</v>
      </c>
      <c r="EA9" s="88" t="s">
        <v>17</v>
      </c>
      <c r="EB9" s="94">
        <f t="shared" ref="EB9:EB31" si="561">($H9+$J9+$Q9+$Y9+$AG9+$AO9+$AW9+$BE9+$BM9+$BU9+$CC9+$CK9+$CS9+$DA9+$DI9+$DQ9+$DY9)/$G9</f>
        <v>2486.1299484575725</v>
      </c>
      <c r="EC9" s="95">
        <f t="shared" ref="EC9:EC19" si="562">EB9/EB$31</f>
        <v>1.3826743197467715</v>
      </c>
      <c r="ED9" s="96">
        <f>EC9/$I9</f>
        <v>0.23545697181117564</v>
      </c>
      <c r="EE9" s="92">
        <f t="shared" ref="EE9:EE19" si="563">EA$31-ED9</f>
        <v>5.94882400231449E-2</v>
      </c>
      <c r="EF9" s="93">
        <f t="shared" ref="EF9:EF19" si="564">IF(EE9&gt;0,$G9*EB$31*EE9,0)</f>
        <v>99475.927542057019</v>
      </c>
      <c r="EG9" s="93">
        <f t="shared" ref="EG9:EG19" si="565">IF((DZ$31-EF$31)&gt;0,EF9,DZ$31*EF9/EF$31)</f>
        <v>99475.927542057019</v>
      </c>
      <c r="EH9" s="88" t="s">
        <v>17</v>
      </c>
      <c r="EI9" s="88" t="s">
        <v>17</v>
      </c>
      <c r="EJ9" s="94">
        <f t="shared" ref="EJ9:EJ31" si="566">($H9+$J9+$Q9+$Y9+$AG9+$AO9+$AW9+$BE9+$BM9+$BU9+$CC9+$CK9+$CS9+$DA9+$DI9+$DQ9+$DY9+$EG9)/$G9</f>
        <v>2593.0933114060208</v>
      </c>
      <c r="EK9" s="95">
        <f t="shared" ref="EK9:EK19" si="567">EJ9/EJ$31</f>
        <v>1.4202437809571862</v>
      </c>
      <c r="EL9" s="96">
        <f>EK9/$I9</f>
        <v>0.24185471236572775</v>
      </c>
      <c r="EM9" s="92">
        <f t="shared" ref="EM9:EM19" si="568">EI$31-EL9</f>
        <v>5.7818538788494966E-2</v>
      </c>
      <c r="EN9" s="93">
        <f t="shared" ref="EN9:EN19" si="569">IF(EM9&gt;0,$G9*EJ$31*EM9,0)</f>
        <v>98175.994461460039</v>
      </c>
      <c r="EO9" s="93">
        <f t="shared" ref="EO9:EO19" si="570">IF((EH$31-EN$31)&gt;0,EN9,EH$31*EN9/EN$31)</f>
        <v>98175.994461460039</v>
      </c>
      <c r="EP9" s="88" t="s">
        <v>17</v>
      </c>
      <c r="EQ9" s="88" t="s">
        <v>17</v>
      </c>
      <c r="ER9" s="94">
        <f t="shared" ref="ER9:ER31" si="571">($H9+$J9+$Q9+$Y9+$AG9+$AO9+$AW9+$BE9+$BM9+$BU9+$CC9+$CK9+$CS9+$DA9+$DI9+$DQ9+$DY9+$EG9+$EO9)/$G9</f>
        <v>2698.6588968484507</v>
      </c>
      <c r="ES9" s="95">
        <f t="shared" ref="ES9:ES19" si="572">ER9/ER$31</f>
        <v>1.4559373073890942</v>
      </c>
      <c r="ET9" s="96">
        <f>ES9/$I9</f>
        <v>0.24793299813909658</v>
      </c>
      <c r="EU9" s="92">
        <f t="shared" ref="EU9:EU19" si="573">EQ$31-ET9</f>
        <v>5.6357053634971788E-2</v>
      </c>
      <c r="EV9" s="93">
        <f t="shared" ref="EV9:EV19" si="574">IF(EU9&gt;0,$G9*ER$31*EU9,0)</f>
        <v>97148.600410806874</v>
      </c>
      <c r="EW9" s="93">
        <f t="shared" ref="EW9:EW19" si="575">IF((EP$31-EV$31)&gt;0,EV9,EP$31*EV9/EV$31)</f>
        <v>97148.600410806874</v>
      </c>
      <c r="EX9" s="88" t="s">
        <v>17</v>
      </c>
      <c r="EY9" s="88" t="s">
        <v>17</v>
      </c>
      <c r="EZ9" s="94">
        <f t="shared" ref="EZ9:EZ31" si="576">($H9+$J9+$Q9+$Y9+$AG9+$AO9+$AW9+$BE9+$BM9+$BU9+$CC9+$CK9+$CS9+$DA9+$DI9+$DQ9+$DY9+$EG9+$EO9+$EW9)/$G9</f>
        <v>2803.1197575052324</v>
      </c>
      <c r="FA9" s="95">
        <f t="shared" ref="FA9:FA19" si="577">EZ9/EZ$31</f>
        <v>1.4900171967045301</v>
      </c>
      <c r="FB9" s="96">
        <f>FA9/$I9</f>
        <v>0.25373649605850701</v>
      </c>
      <c r="FC9" s="92">
        <f t="shared" ref="FC9:FC19" si="578">EY$31-FB9</f>
        <v>5.5045971279804373E-2</v>
      </c>
      <c r="FD9" s="93">
        <f t="shared" ref="FD9:FD19" si="579">IF(FC9&gt;0,$G9*EZ$31*FC9,0)</f>
        <v>96307.222833587963</v>
      </c>
      <c r="FE9" s="93">
        <f t="shared" ref="FE9:FE19" si="580">IF((EX$31-FD$31)&gt;0,FD9,EX$31*FD9/FD$31)</f>
        <v>96307.222833587963</v>
      </c>
      <c r="FF9" s="88" t="s">
        <v>17</v>
      </c>
      <c r="FG9" s="88" t="s">
        <v>17</v>
      </c>
      <c r="FH9" s="94">
        <f t="shared" ref="FH9:FH31" si="581">($H9+$J9+$Q9+$Y9+$AG9+$AO9+$AW9+$BE9+$BM9+$BU9+$CC9+$CK9+$CS9+$DA9+$DI9+$DQ9+$DY9+$EG9+$EO9+$EW9+FE9)/$G9</f>
        <v>2906.6759110897356</v>
      </c>
      <c r="FI9" s="95">
        <f t="shared" ref="FI9:FI19" si="582">FH9/FH$31</f>
        <v>1.5226759390335509</v>
      </c>
      <c r="FJ9" s="96">
        <f>FI9/$I9</f>
        <v>0.25929798545780458</v>
      </c>
      <c r="FK9" s="92">
        <f t="shared" ref="FK9:FK19" si="583">FG$31-FJ9</f>
        <v>5.3847415090218065E-2</v>
      </c>
      <c r="FL9" s="93">
        <f t="shared" ref="FL9:FL19" si="584">IF(FK9&gt;0,$G9*FH$31*FK9,0)</f>
        <v>95595.386834162346</v>
      </c>
      <c r="FM9" s="93">
        <f t="shared" ref="FM9:FM19" si="585">IF((FF$31-FL$31)&gt;0,FL9,FF$31*FL9/FL$31)</f>
        <v>95595.386834162346</v>
      </c>
      <c r="FN9" s="88" t="s">
        <v>17</v>
      </c>
      <c r="FO9" s="88" t="s">
        <v>17</v>
      </c>
      <c r="FP9" s="94">
        <f>($H9+$J9+$Q9+$Y9+$AG9+$AO9+$AW9+$BE9+$BM9+$BU9+$CC9+$CK9+$CS9+$DA9+$DI9+$DQ9+$DY9+$EG9+$EO9+$EW9+FE9+FM9)/$G9</f>
        <v>3009.4666496210925</v>
      </c>
      <c r="FQ9" s="95">
        <f t="shared" ref="FQ9:FQ30" si="586">FP9/FP$31</f>
        <v>1.5540596342259227</v>
      </c>
      <c r="FR9" s="96">
        <f>FQ9/$I9</f>
        <v>0.26464234582431101</v>
      </c>
      <c r="FS9" s="92">
        <f t="shared" ref="FS9:FS30" si="587">FO$31-FR9</f>
        <v>5.2736048164851668E-2</v>
      </c>
      <c r="FT9" s="93">
        <f t="shared" ref="FT9:FT30" si="588">IF(FS9&gt;0,$G9*FP$31*FS9,0)</f>
        <v>94975.67433151041</v>
      </c>
      <c r="FU9" s="93">
        <f t="shared" ref="FU9:FU30" si="589">IF((FN$31-FT$31)&gt;0,FT9,FN$31*FT9/FT$31)</f>
        <v>42727.224833440945</v>
      </c>
      <c r="FV9" s="88" t="s">
        <v>17</v>
      </c>
      <c r="FW9" s="88" t="s">
        <v>17</v>
      </c>
      <c r="FX9" s="94">
        <f>($H9+$J9+$Q9+$Y9+$AG9+$AO9+$AW9+$BE9+$BM9+$BU9+$CC9+$CK9+$CS9+$DA9+$DI9+$DQ9+$DY9+$EG9+$EO9+$EW9+FE9+FM9+FU9)/$G9</f>
        <v>3055.409902130169</v>
      </c>
      <c r="FY9" s="95">
        <f t="shared" ref="FY9:FY30" si="590">FX9/FX$31</f>
        <v>1.567761937056543</v>
      </c>
      <c r="FZ9" s="96">
        <f>FY9/$I9</f>
        <v>0.26697572446978146</v>
      </c>
      <c r="GA9" s="92">
        <f t="shared" ref="GA9:GA30" si="591">FW$31-FZ9</f>
        <v>5.2263848238746802E-2</v>
      </c>
      <c r="GB9" s="93">
        <f t="shared" ref="GB9:GB30" si="592">IF(GA9&gt;0,$G9*FX$31*GA9,0)</f>
        <v>94726.981413181566</v>
      </c>
      <c r="GC9" s="93">
        <f t="shared" ref="GC9:GC30" si="593">IF((FV$31-GB$31)&gt;0,GB9,FV$31*GB9/GB$31)</f>
        <v>0</v>
      </c>
      <c r="GD9" s="88" t="s">
        <v>17</v>
      </c>
      <c r="GE9" s="88" t="s">
        <v>17</v>
      </c>
      <c r="GF9" s="94">
        <f>($H9+$J9+$Q9+$Y9+$AG9+$AO9+$AW9+$BE9+$BM9+$BU9+$CC9+$CK9+$CS9+$DA9+$DI9+$DQ9+$DY9+$EG9+$EO9+$EW9+FE9+FM9+FU9+GC9)/$G9</f>
        <v>3055.409902130169</v>
      </c>
      <c r="GG9" s="95">
        <f t="shared" ref="GG9:GG30" si="594">GF9/GF$31</f>
        <v>1.567761937056543</v>
      </c>
      <c r="GH9" s="96">
        <f>GG9/$I9</f>
        <v>0.26697572446978146</v>
      </c>
      <c r="GI9" s="92">
        <f t="shared" ref="GI9:GI30" si="595">GE$31-GH9</f>
        <v>5.2263848238746802E-2</v>
      </c>
      <c r="GJ9" s="93">
        <f t="shared" ref="GJ9:GJ30" si="596">IF(GI9&gt;0,$G9*GF$31*GI9,0)</f>
        <v>94726.981413181566</v>
      </c>
      <c r="GK9" s="93">
        <f t="shared" ref="GK9:GK30" si="597">IF((GD$31-GJ$31)&gt;0,GJ9,GD$31*GJ9/GJ$31)</f>
        <v>0</v>
      </c>
      <c r="GL9" s="88" t="s">
        <v>17</v>
      </c>
      <c r="GM9" s="88" t="s">
        <v>17</v>
      </c>
      <c r="GN9" s="94">
        <f>($H9+$J9+$Q9+$Y9+$AG9+$AO9+$AW9+$BE9+$BM9+$BU9+$CC9+$CK9+$CS9+$DA9+$DI9+$DQ9+$DY9+$EG9+$EO9+$EW9+FE9+FM9+FU9+GC9+GK9)/$G9</f>
        <v>3055.409902130169</v>
      </c>
      <c r="GO9" s="95">
        <f t="shared" ref="GO9:GO30" si="598">GN9/GN$31</f>
        <v>1.567761937056543</v>
      </c>
      <c r="GP9" s="96">
        <f>GO9/$I9</f>
        <v>0.26697572446978146</v>
      </c>
      <c r="GQ9" s="92">
        <f t="shared" ref="GQ9:GQ30" si="599">GM$31-GP9</f>
        <v>5.2263848238746802E-2</v>
      </c>
      <c r="GR9" s="93">
        <f t="shared" ref="GR9:GR30" si="600">IF(GQ9&gt;0,$G9*GN$31*GQ9,0)</f>
        <v>94726.981413181566</v>
      </c>
      <c r="GS9" s="93">
        <f t="shared" ref="GS9:GS30" si="601">IF((GL$31-GR$31)&gt;0,GR9,GL$31*GR9/GR$31)</f>
        <v>0</v>
      </c>
      <c r="GT9" s="88" t="s">
        <v>17</v>
      </c>
      <c r="GU9" s="88" t="s">
        <v>17</v>
      </c>
      <c r="GV9" s="94">
        <f>($H9+$J9+$Q9+$Y9+$AG9+$AO9+$AW9+$BE9+$BM9+$BU9+$CC9+$CK9+$CS9+$DA9+$DI9+$DQ9+$DY9+$EG9+$EO9+$EW9+FE9+FM9+FU9+GC9+GK9+GS9)/$G9</f>
        <v>3055.409902130169</v>
      </c>
      <c r="GW9" s="95">
        <f t="shared" ref="GW9:GW30" si="602">GV9/GV$31</f>
        <v>1.567761937056543</v>
      </c>
      <c r="GX9" s="96">
        <f>GW9/$I9</f>
        <v>0.26697572446978146</v>
      </c>
      <c r="GY9" s="92">
        <f t="shared" ref="GY9:GY30" si="603">GU$31-GX9</f>
        <v>5.2263848238746802E-2</v>
      </c>
      <c r="GZ9" s="93">
        <f t="shared" ref="GZ9:GZ30" si="604">IF(GY9&gt;0,$G9*GV$31*GY9,0)</f>
        <v>94726.981413181566</v>
      </c>
      <c r="HA9" s="93">
        <f t="shared" ref="HA9:HA30" si="605">IF((GT$31-GZ$31)&gt;0,GZ9,GT$31*GZ9/GZ$31)</f>
        <v>0</v>
      </c>
      <c r="HB9" s="88" t="s">
        <v>17</v>
      </c>
      <c r="HC9" s="88" t="s">
        <v>17</v>
      </c>
      <c r="HD9" s="94">
        <f>($H9+$J9+$Q9+$Y9+$AG9+$AO9+$AW9+$BE9+$BM9+$BU9+$CC9+$CK9+$CS9+$DA9+$DI9+$DQ9+$DY9+$EG9+$EO9+$EW9+FE9+FM9+FU9+GC9+GK9+GS9+HA9)/$G9</f>
        <v>3055.409902130169</v>
      </c>
      <c r="HE9" s="95">
        <f t="shared" ref="HE9:HE30" si="606">HD9/HD$31</f>
        <v>1.567761937056543</v>
      </c>
      <c r="HF9" s="96">
        <f>HE9/$I9</f>
        <v>0.26697572446978146</v>
      </c>
      <c r="HG9" s="92">
        <f t="shared" ref="HG9:HG30" si="607">HC$31-HF9</f>
        <v>5.2263848238746802E-2</v>
      </c>
      <c r="HH9" s="93">
        <f t="shared" ref="HH9:HH30" si="608">IF(HG9&gt;0,$G9*HD$31*HG9,0)</f>
        <v>94726.981413181566</v>
      </c>
      <c r="HI9" s="93">
        <f t="shared" ref="HI9:HI30" si="609">IF((HB$31-HH$31)&gt;0,HH9,HB$31*HH9/HH$31)</f>
        <v>0</v>
      </c>
      <c r="HJ9" s="88" t="s">
        <v>17</v>
      </c>
      <c r="HK9" s="88" t="s">
        <v>17</v>
      </c>
      <c r="HL9" s="94">
        <f>($H9+$J9+$Q9+$Y9+$AG9+$AO9+$AW9+$BE9+$BM9+$BU9+$CC9+$CK9+$CS9+$DA9+$DI9+$DQ9+$DY9+$EG9+$EO9+$EW9+FE9+FM9+FU9+GC9+GK9+GS9+HA9+HI9)/$G9</f>
        <v>3055.409902130169</v>
      </c>
      <c r="HM9" s="95">
        <f t="shared" ref="HM9:HM30" si="610">HL9/HL$31</f>
        <v>1.567761937056543</v>
      </c>
      <c r="HN9" s="96">
        <f>HM9/$I9</f>
        <v>0.26697572446978146</v>
      </c>
      <c r="HO9" s="92">
        <f t="shared" ref="HO9:HO30" si="611">HK$31-HN9</f>
        <v>5.2263848238746802E-2</v>
      </c>
      <c r="HP9" s="93">
        <f t="shared" ref="HP9:HP30" si="612">IF(HO9&gt;0,$G9*HL$31*HO9,0)</f>
        <v>94726.981413181566</v>
      </c>
      <c r="HQ9" s="93">
        <f t="shared" ref="HQ9:HQ30" si="613">IF((HJ$31-HP$31)&gt;0,HP9,HJ$31*HP9/HP$31)</f>
        <v>0</v>
      </c>
      <c r="HR9" s="88" t="s">
        <v>17</v>
      </c>
      <c r="HS9" s="88" t="s">
        <v>17</v>
      </c>
      <c r="HT9" s="94">
        <f>($H9+$J9+$Q9+$Y9+$AG9+$AO9+$AW9+$BE9+$BM9+$BU9+$CC9+$CK9+$CS9+$DA9+$DI9+$DQ9+$DY9+$EG9+$EO9+$EW9+FE9+FM9+FU9+GC9+GK9+GS9+HA9+HI9+HQ9)/$G9</f>
        <v>3055.409902130169</v>
      </c>
      <c r="HU9" s="95">
        <f t="shared" ref="HU9:HU30" si="614">HT9/HT$31</f>
        <v>1.567761937056543</v>
      </c>
      <c r="HV9" s="96">
        <f>HU9/$I9</f>
        <v>0.26697572446978146</v>
      </c>
      <c r="HW9" s="92">
        <f t="shared" ref="HW9:HW30" si="615">HS$31-HV9</f>
        <v>5.2263848238746802E-2</v>
      </c>
      <c r="HX9" s="93">
        <f t="shared" ref="HX9:HX30" si="616">IF(HW9&gt;0,$G9*HT$31*HW9,0)</f>
        <v>94726.981413181566</v>
      </c>
      <c r="HY9" s="93">
        <f t="shared" ref="HY9:HY30" si="617">IF((HR$31-HX$31)&gt;0,HX9,HR$31*HX9/HX$31)</f>
        <v>0</v>
      </c>
      <c r="HZ9" s="88" t="s">
        <v>17</v>
      </c>
      <c r="IA9" s="88" t="s">
        <v>17</v>
      </c>
      <c r="IB9" s="94">
        <f>($H9+$J9+$Q9+$Y9+$AG9+$AO9+$AW9+$BE9+$BM9+$BU9+$CC9+$CK9+$CS9+$DA9+$DI9+$DQ9+$DY9+$EG9+$EO9+$EW9+FM9+FU9+GC9+GK9+GS9+HA9+HI9+HQ9+HY9+FE9)/$G9</f>
        <v>3055.409902130169</v>
      </c>
      <c r="IC9" s="95">
        <f t="shared" ref="IC9:IC30" si="618">IB9/IB$31</f>
        <v>1.567761937056543</v>
      </c>
      <c r="ID9" s="96">
        <f>IC9/$I9</f>
        <v>0.26697572446978146</v>
      </c>
      <c r="IE9" s="92">
        <f t="shared" ref="IE9:IE30" si="619">IA$31-ID9</f>
        <v>5.2263848238746802E-2</v>
      </c>
      <c r="IF9" s="93">
        <f t="shared" ref="IF9:IF30" si="620">IF(IE9&gt;0,$G9*IB$31*IE9,0)</f>
        <v>94726.981413181566</v>
      </c>
      <c r="IG9" s="93">
        <f t="shared" ref="IG9:IG30" si="621">IF((HZ$31-IF$31)&gt;0,IF9,HZ$31*IF9/IF$31)</f>
        <v>0</v>
      </c>
      <c r="IH9" s="88" t="s">
        <v>17</v>
      </c>
      <c r="II9" s="88" t="s">
        <v>17</v>
      </c>
      <c r="IJ9" s="94">
        <f>($H9+$J9+$Q9+$Y9+$AG9+$AO9+$AW9+$BE9+$BM9+$BU9+$CC9+$CK9+$CS9+$DA9+$DI9+$DQ9+$DY9+$EG9+$EO9+$EW9+FU9+GC9+GK9+GS9+HA9+HI9+HQ9+HY9+IG9+FE9+FM9)/$G9</f>
        <v>3055.409902130169</v>
      </c>
      <c r="IK9" s="95">
        <f t="shared" ref="IK9:IK30" si="622">IJ9/IJ$31</f>
        <v>1.567761937056543</v>
      </c>
      <c r="IL9" s="96">
        <f>IK9/$I9</f>
        <v>0.26697572446978146</v>
      </c>
      <c r="IM9" s="92">
        <f t="shared" ref="IM9:IM30" si="623">II$31-IL9</f>
        <v>5.2263848238746802E-2</v>
      </c>
      <c r="IN9" s="93">
        <f t="shared" ref="IN9:IN30" si="624">IF(IM9&gt;0,$G9*IJ$31*IM9,0)</f>
        <v>94726.981413181566</v>
      </c>
      <c r="IO9" s="93">
        <f t="shared" ref="IO9:IO30" si="625">IF((IH$31-IN$31)&gt;0,IN9,IH$31*IN9/IN$31)</f>
        <v>0</v>
      </c>
      <c r="IP9" s="88" t="s">
        <v>17</v>
      </c>
      <c r="IQ9" s="88" t="s">
        <v>17</v>
      </c>
      <c r="IR9" s="94">
        <f>($H9+$J9+$Q9+$Y9+$AG9+$AO9+$AW9+$BE9+$BM9+$BU9+$CC9+$CK9+$CS9+$DA9+$DI9+$DQ9+$DY9+$EG9+$EO9+$EW9+GC9+GK9+GS9+HA9+HI9+HQ9+HY9+IG9+IO9+FU9+FM9+FE9)/$G9</f>
        <v>3055.409902130169</v>
      </c>
      <c r="IS9" s="95">
        <f t="shared" ref="IS9:IS30" si="626">IR9/IR$31</f>
        <v>1.567761937056543</v>
      </c>
      <c r="IT9" s="96">
        <f>IS9/$I9</f>
        <v>0.26697572446978146</v>
      </c>
      <c r="IU9" s="92">
        <f t="shared" ref="IU9:IU30" si="627">IQ$31-IT9</f>
        <v>5.2263848238746802E-2</v>
      </c>
      <c r="IV9" s="93">
        <f t="shared" ref="IV9:IV30" si="628">IF(IU9&gt;0,$G9*IR$31*IU9,0)</f>
        <v>94726.981413181566</v>
      </c>
      <c r="IW9" s="93">
        <f t="shared" ref="IW9:IW30" si="629">IF((IP$31-IV$31)&gt;0,IV9,IP$31*IV9/IV$31)</f>
        <v>0</v>
      </c>
      <c r="IX9" s="88" t="s">
        <v>17</v>
      </c>
      <c r="IY9" s="88" t="s">
        <v>17</v>
      </c>
      <c r="IZ9" s="94">
        <f>($H9+$J9+$Q9+$Y9+$AG9+$AO9+$AW9+$BE9+$BM9+$BU9+$CC9+$CK9+$CS9+$DA9+$DI9+$DQ9+$DY9+$EG9+$EO9+$EW9+GK9+GS9+HA9+HI9+HQ9+HY9+IG9+IO9+IW9+FE9+FM9+FU9+GC9)/$G9</f>
        <v>3055.409902130169</v>
      </c>
      <c r="JA9" s="95">
        <f t="shared" ref="JA9:JA30" si="630">IZ9/IZ$31</f>
        <v>1.567761937056543</v>
      </c>
      <c r="JB9" s="96">
        <f>JA9/$I9</f>
        <v>0.26697572446978146</v>
      </c>
      <c r="JC9" s="92">
        <f t="shared" ref="JC9:JC30" si="631">IY$31-JB9</f>
        <v>5.2263848238746802E-2</v>
      </c>
      <c r="JD9" s="93">
        <f t="shared" ref="JD9:JD30" si="632">IF(JC9&gt;0,$G9*IZ$31*JC9,0)</f>
        <v>94726.981413181566</v>
      </c>
      <c r="JE9" s="93">
        <f t="shared" ref="JE9:JE30" si="633">IF((IX$31-JD$31)&gt;0,JD9,IX$31*JD9/JD$31)</f>
        <v>0</v>
      </c>
      <c r="JF9" s="88" t="s">
        <v>17</v>
      </c>
      <c r="JG9" s="88" t="s">
        <v>17</v>
      </c>
      <c r="JH9" s="94">
        <f>($H9+$J9+$Q9+$Y9+$AG9+$AO9+$AW9+$BE9+$BM9+$BU9+$CC9+$CK9+$CS9+$DA9+$DI9+$DQ9+$DY9+$EG9+$EO9+$EW9+GS9+HA9+HI9+HQ9+HY9+IG9+IO9+IW9+JE9+FE9+FM9+FU9+GC9+GK9)/$G9</f>
        <v>3055.409902130169</v>
      </c>
      <c r="JI9" s="95">
        <f t="shared" ref="JI9:JI30" si="634">JH9/JH$31</f>
        <v>1.567761937056543</v>
      </c>
      <c r="JJ9" s="96">
        <f>JI9/$I9</f>
        <v>0.26697572446978146</v>
      </c>
      <c r="JK9" s="92">
        <f t="shared" ref="JK9:JK30" si="635">JG$31-JJ9</f>
        <v>5.2263848238746802E-2</v>
      </c>
      <c r="JL9" s="93">
        <f t="shared" ref="JL9:JL30" si="636">IF(JK9&gt;0,$G9*JH$31*JK9,0)</f>
        <v>94726.981413181566</v>
      </c>
      <c r="JM9" s="93">
        <f t="shared" ref="JM9:JM30" si="637">IF((JF$31-JL$31)&gt;0,JL9,JF$31*JL9/JL$31)</f>
        <v>0</v>
      </c>
      <c r="JN9" s="88" t="s">
        <v>17</v>
      </c>
      <c r="JO9" s="88" t="s">
        <v>17</v>
      </c>
      <c r="JP9" s="94">
        <f>($H9+$J9+$Q9+$Y9+$AG9+$AO9+$AW9+$BE9+$BM9+$BU9+$CC9+$CK9+$CS9+$DA9+$DI9+$DQ9+$DY9+$EG9+$EO9+$EW9+HA9+HI9+HQ9+HY9+IG9+IO9+IW9+JE9+JM9+FE9+FM9+FU9+GC9+GK9+GS9)/$G9</f>
        <v>3055.409902130169</v>
      </c>
      <c r="JQ9" s="95">
        <f t="shared" ref="JQ9:JQ30" si="638">JP9/JP$31</f>
        <v>1.567761937056543</v>
      </c>
      <c r="JR9" s="96">
        <f>JQ9/$I9</f>
        <v>0.26697572446978146</v>
      </c>
      <c r="JS9" s="92">
        <f t="shared" ref="JS9:JS30" si="639">JO$31-JR9</f>
        <v>5.2263848238746802E-2</v>
      </c>
      <c r="JT9" s="93">
        <f t="shared" ref="JT9:JT30" si="640">IF(JS9&gt;0,$G9*JP$31*JS9,0)</f>
        <v>94726.981413181566</v>
      </c>
      <c r="JU9" s="93">
        <f t="shared" ref="JU9:JU30" si="641">IF((JN$31-JT$31)&gt;0,JT9,JN$31*JT9/JT$31)</f>
        <v>0</v>
      </c>
      <c r="JV9" s="88" t="s">
        <v>17</v>
      </c>
      <c r="JW9" s="88" t="s">
        <v>17</v>
      </c>
      <c r="JX9" s="94">
        <f>($H9+$J9+$Q9+$Y9+$AG9+$AO9+$AW9+$BE9+$BM9+$BU9+$CC9+$CK9+$CS9+$DA9+$DI9+$DQ9+$DY9+$EG9+$EO9+$EW9+HI9+HQ9+HY9+IG9+IO9+IW9+JE9+JM9+JU9+FE9+FM9+FU9+GC9+GK9+GS9+HA9)/$G9</f>
        <v>3055.409902130169</v>
      </c>
      <c r="JY9" s="95">
        <f t="shared" ref="JY9:JY30" si="642">JX9/JX$31</f>
        <v>1.567761937056543</v>
      </c>
      <c r="JZ9" s="96">
        <f>JY9/$I9</f>
        <v>0.26697572446978146</v>
      </c>
      <c r="KA9" s="92">
        <f t="shared" ref="KA9:KA30" si="643">JW$31-JZ9</f>
        <v>5.2263848238746802E-2</v>
      </c>
      <c r="KB9" s="93">
        <f t="shared" ref="KB9:KB30" si="644">IF(KA9&gt;0,$G9*JX$31*KA9,0)</f>
        <v>94726.981413181566</v>
      </c>
      <c r="KC9" s="93">
        <f t="shared" ref="KC9:KC30" si="645">IF((JV$31-KB$31)&gt;0,KB9,JV$31*KB9/KB$31)</f>
        <v>0</v>
      </c>
      <c r="KD9" s="88" t="s">
        <v>17</v>
      </c>
      <c r="KE9" s="88" t="s">
        <v>17</v>
      </c>
      <c r="KF9" s="94">
        <f>($H9+$J9+$Q9+$Y9+$AG9+$AO9+$AW9+$BE9+$BM9+$BU9+$CC9+$CK9+$CS9+$DA9+$DI9+$DQ9+$DY9+$EG9+$EO9+$EW9+HQ9+HY9+IG9+IO9+IW9+JE9+JM9+JU9+KC9+FE9+FM9+FU9+GC9+GK9+GS9+HA9+HI9)/$G9</f>
        <v>3055.409902130169</v>
      </c>
      <c r="KG9" s="95">
        <f t="shared" ref="KG9:KG30" si="646">KF9/KF$31</f>
        <v>1.567761937056543</v>
      </c>
      <c r="KH9" s="96">
        <f>KG9/$I9</f>
        <v>0.26697572446978146</v>
      </c>
      <c r="KI9" s="92">
        <f t="shared" ref="KI9:KI30" si="647">KE$31-KH9</f>
        <v>5.2263848238746802E-2</v>
      </c>
      <c r="KJ9" s="93">
        <f t="shared" ref="KJ9:KJ30" si="648">IF(KI9&gt;0,$G9*KF$31*KI9,0)</f>
        <v>94726.981413181566</v>
      </c>
      <c r="KK9" s="93">
        <f t="shared" ref="KK9:KK30" si="649">IF((KD$31-KJ$31)&gt;0,KJ9,KD$31*KJ9/KJ$31)</f>
        <v>0</v>
      </c>
      <c r="KL9" s="88" t="s">
        <v>17</v>
      </c>
      <c r="KM9" s="88" t="s">
        <v>17</v>
      </c>
      <c r="KN9" s="94">
        <f>($H9+$J9+$Q9+$Y9+$AG9+$AO9+$AW9+$BE9+$BM9+$BU9+$CC9+$CK9+$CS9+$DA9+$DI9+$DQ9+$DY9+$EG9+$EO9+$EW9+HY9+IG9+IO9+IW9+JE9+JM9+JU9+KC9+KK9+FE9+FM9+FU9+GC9+GK9+GS9+HA9+HI9+HQ9)/$G9</f>
        <v>3055.409902130169</v>
      </c>
      <c r="KO9" s="95">
        <f t="shared" ref="KO9:KO30" si="650">KN9/KN$31</f>
        <v>1.567761937056543</v>
      </c>
      <c r="KP9" s="96">
        <f>KO9/$I9</f>
        <v>0.26697572446978146</v>
      </c>
      <c r="KQ9" s="92">
        <f t="shared" ref="KQ9:KQ30" si="651">KM$31-KP9</f>
        <v>5.2263848238746802E-2</v>
      </c>
      <c r="KR9" s="93">
        <f t="shared" ref="KR9:KR30" si="652">IF(KQ9&gt;0,$G9*KN$31*KQ9,0)</f>
        <v>94726.981413181566</v>
      </c>
      <c r="KS9" s="93">
        <f t="shared" ref="KS9:KS30" si="653">IF((KL$31-KR$31)&gt;0,KR9,KL$31*KR9/KR$31)</f>
        <v>0</v>
      </c>
      <c r="KT9" s="88" t="s">
        <v>17</v>
      </c>
      <c r="KU9" s="88" t="s">
        <v>17</v>
      </c>
      <c r="KV9" s="94">
        <f>($H9+$J9+$Q9+$Y9+$AG9+$AO9+$AW9+$BE9+$BM9+$BU9+$CC9+$CK9+$CS9+$DA9+$DI9+$DQ9+$DY9+$EG9+$EO9+$EW9+IG9+IO9+IW9+JE9+JM9+JU9+KC9+KK9+KS9+FE9+FM9+FU9+GC9+GK9+GS9+HA9+HI9+HQ9+HY9)/$G9</f>
        <v>3055.409902130169</v>
      </c>
      <c r="KW9" s="95">
        <f t="shared" ref="KW9:KW30" si="654">KV9/KV$31</f>
        <v>1.567761937056543</v>
      </c>
      <c r="KX9" s="96">
        <f>KW9/$I9</f>
        <v>0.26697572446978146</v>
      </c>
      <c r="KY9" s="92">
        <f t="shared" ref="KY9:KY30" si="655">KU$31-KX9</f>
        <v>5.2263848238746802E-2</v>
      </c>
      <c r="KZ9" s="93">
        <f t="shared" ref="KZ9:KZ30" si="656">IF(KY9&gt;0,$G9*KV$31*KY9,0)</f>
        <v>94726.981413181566</v>
      </c>
      <c r="LA9" s="93">
        <f t="shared" ref="LA9:LA30" si="657">IF((KT$31-KZ$31)&gt;0,KZ9,KT$31*KZ9/KZ$31)</f>
        <v>0</v>
      </c>
      <c r="LB9" s="88" t="s">
        <v>17</v>
      </c>
      <c r="LC9" s="88" t="s">
        <v>17</v>
      </c>
      <c r="LD9" s="94">
        <f>($H9+$J9+$Q9+$Y9+$AG9+$AO9+$AW9+$BE9+$BM9+$BU9+$CC9+$CK9+$CS9+$DA9+$DI9+$DQ9+$DY9+$EG9+$EO9+$EW9+IO9+IW9+JE9+JM9+JU9+KC9+KK9+KS9+LA9+FE9+FM9+FU9+GC9+GK9+GS9+HA9+HI9+HQ9+HY9+IG9)/$G9</f>
        <v>3055.409902130169</v>
      </c>
      <c r="LE9" s="95">
        <f t="shared" ref="LE9:LE30" si="658">LD9/LD$31</f>
        <v>1.567761937056543</v>
      </c>
      <c r="LF9" s="96">
        <f>LE9/$I9</f>
        <v>0.26697572446978146</v>
      </c>
      <c r="LG9" s="92">
        <f t="shared" ref="LG9:LG30" si="659">LC$31-LF9</f>
        <v>5.2263848238746802E-2</v>
      </c>
      <c r="LH9" s="93">
        <f t="shared" ref="LH9:LH30" si="660">IF(LG9&gt;0,$G9*LD$31*LG9,0)</f>
        <v>94726.981413181566</v>
      </c>
      <c r="LI9" s="93">
        <f t="shared" ref="LI9:LI30" si="661">IF((LB$31-LH$31)&gt;0,LH9,LB$31*LH9/LH$31)</f>
        <v>0</v>
      </c>
      <c r="LJ9" s="88" t="s">
        <v>17</v>
      </c>
      <c r="LK9" s="88" t="s">
        <v>17</v>
      </c>
      <c r="LL9" s="94">
        <f>($H9+$J9+$Q9+$Y9+$AG9+$AO9+$AW9+$BE9+$BM9+$BU9+$CC9+$CK9+$CS9+$DA9+$DI9+$DQ9+$DY9+$EG9+$EO9+$EW9+IW9+JE9+JM9+JU9+KC9+KK9+KS9+LA9+LI9+FE9+FM9+FU9+GC9+GK9+GS9+HA9+HI9+HQ9+HY9+IG9+IO9)/$G9</f>
        <v>3055.409902130169</v>
      </c>
      <c r="LM9" s="95">
        <f t="shared" ref="LM9:LM30" si="662">LL9/LL$31</f>
        <v>1.567761937056543</v>
      </c>
      <c r="LN9" s="96">
        <f>LM9/$I9</f>
        <v>0.26697572446978146</v>
      </c>
      <c r="LO9" s="92">
        <f t="shared" ref="LO9:LO30" si="663">LK$31-LN9</f>
        <v>5.2263848238746802E-2</v>
      </c>
      <c r="LP9" s="93">
        <f t="shared" ref="LP9:LP30" si="664">IF(LO9&gt;0,$G9*LL$31*LO9,0)</f>
        <v>94726.981413181566</v>
      </c>
      <c r="LQ9" s="93">
        <f t="shared" ref="LQ9:LQ30" si="665">IF((LJ$31-LP$31)&gt;0,LP9,LJ$31*LP9/LP$31)</f>
        <v>0</v>
      </c>
      <c r="LR9" s="88" t="s">
        <v>17</v>
      </c>
      <c r="LS9" s="88" t="s">
        <v>17</v>
      </c>
      <c r="LT9" s="94">
        <f>($H9+$J9+$Q9+$Y9+$AG9+$AO9+$AW9+$BE9+$BM9+$BU9+$CC9+$CK9+$CS9+$DA9+$DI9+$DQ9+$DY9+$EG9+$EO9+$EW9+JE9+JM9+JU9+KC9+KK9+KS9+LA9+LI9+LQ9+FE9+FM9+FU9+GC9+GK9+GS9+HA9+HI9+HQ9+HY9+IG9+IO9+IW9)/$G9</f>
        <v>3055.409902130169</v>
      </c>
      <c r="LU9" s="95">
        <f t="shared" ref="LU9:LU29" si="666">LT9/LT$31</f>
        <v>1.567761937056543</v>
      </c>
      <c r="LV9" s="96">
        <f>LU9/$I9</f>
        <v>0.26697572446978146</v>
      </c>
      <c r="LW9" s="92">
        <f t="shared" ref="LW9:LW29" si="667">LS$31-LV9</f>
        <v>5.2263848238746802E-2</v>
      </c>
      <c r="LX9" s="93">
        <f t="shared" ref="LX9:LX30" si="668">IF(LW9&gt;0,$G9*LT$31*LW9,0)</f>
        <v>94726.981413181566</v>
      </c>
      <c r="LY9" s="93">
        <f t="shared" ref="LY9:LY30" si="669">IF((LR$31-LX$31)&gt;0,LX9,LR$31*LX9/LX$31)</f>
        <v>0</v>
      </c>
      <c r="LZ9" s="88" t="s">
        <v>17</v>
      </c>
      <c r="MA9" s="88" t="s">
        <v>17</v>
      </c>
      <c r="MB9" s="94">
        <f>($H9+$J9+$Q9+$Y9+$AG9+$AO9+$AW9+$BE9+$BM9+$BU9+$CC9+$CK9+$CS9+$DA9+$DI9+$DQ9+$DY9+$EG9+$EO9+$EW9+JM9+JU9+KC9+KK9+KS9+LA9+LI9+LQ9+LY9+JE9+IW9+IO9+IG9+HY9+HQ9+HI9+HA9+GS9+GK9+GC9+FU9+FM9+FE9)/$G9</f>
        <v>3055.409902130169</v>
      </c>
      <c r="MC9" s="95">
        <f t="shared" ref="MC9:MC30" si="670">MB9/MB$31</f>
        <v>1.567761937056543</v>
      </c>
      <c r="MD9" s="96">
        <f>MC9/$I9</f>
        <v>0.26697572446978146</v>
      </c>
      <c r="ME9" s="92">
        <f t="shared" ref="ME9:ME30" si="671">MA$31-MD9</f>
        <v>5.2263848238746802E-2</v>
      </c>
      <c r="MF9" s="93">
        <f t="shared" ref="MF9:MF30" si="672">IF(ME9&gt;0,$G9*MB$31*ME9,0)</f>
        <v>94726.981413181566</v>
      </c>
      <c r="MG9" s="93">
        <f t="shared" ref="MG9:MG30" si="673">IF((LZ$31-MF$31)&gt;0,MF9,LZ$31*MF9/MF$31)</f>
        <v>0</v>
      </c>
      <c r="MH9" s="88" t="s">
        <v>17</v>
      </c>
      <c r="MI9" s="88" t="s">
        <v>17</v>
      </c>
      <c r="MJ9" s="94">
        <f>($H9+$J9+$Q9+$Y9+$AG9+$AO9+$AW9+$BE9+$BM9+$BU9+$CC9+$CK9+$CS9+$DA9+$DI9+$DQ9+$DY9+$EG9+$EO9+$EW9+JU9+KC9+KK9+KS9+LA9+LI9+LQ9+LY9+MG9+FE9+FM9+FU9+GC9+GK9+GS9+HA9+HI9+HQ9+HY9+IG9+IO9+IW9+JE9+JM9)/$G9</f>
        <v>3055.409902130169</v>
      </c>
      <c r="MK9" s="95">
        <f t="shared" ref="MK9:MK30" si="674">MJ9/MJ$31</f>
        <v>1.567761937056543</v>
      </c>
      <c r="ML9" s="96">
        <f>MK9/$I9</f>
        <v>0.26697572446978146</v>
      </c>
      <c r="MM9" s="92">
        <f t="shared" ref="MM9:MM30" si="675">MI$31-ML9</f>
        <v>5.2263848238746802E-2</v>
      </c>
      <c r="MN9" s="93">
        <f t="shared" ref="MN9:MN30" si="676">IF(MM9&gt;0,$G9*MJ$31*MM9,0)</f>
        <v>94726.981413181566</v>
      </c>
      <c r="MO9" s="93">
        <f t="shared" ref="MO9:MO30" si="677">IF((MH$31-MN$31)&gt;0,MN9,MH$31*MN9/MN$31)</f>
        <v>0</v>
      </c>
      <c r="MP9" s="88" t="s">
        <v>17</v>
      </c>
      <c r="MQ9" s="88" t="s">
        <v>17</v>
      </c>
      <c r="MR9" s="94">
        <f>($H9+$J9+$Q9+$Y9+$AG9+$AO9+$AW9+$BE9+$BM9+$BU9+$CC9+$CK9+$CS9+$DA9+$DI9+$DQ9+$DY9+$EG9+$EO9+$EW9+KC9+KK9+KS9+LA9+LI9+LQ9+LY9+MG9+MO9+FE9+FM9+FU9+GC9+GK9+GS9+HA9+HI9+HQ9+HY9+IG9+IO9+IW9+JE9+JM9+JU9)/$G9</f>
        <v>3055.409902130169</v>
      </c>
      <c r="MS9" s="95">
        <f t="shared" ref="MS9:MS30" si="678">MR9/MR$31</f>
        <v>1.567761937056543</v>
      </c>
      <c r="MT9" s="96">
        <f>MS9/$I9</f>
        <v>0.26697572446978146</v>
      </c>
      <c r="MU9" s="92">
        <f t="shared" ref="MU9:MU30" si="679">MQ$31-MT9</f>
        <v>5.2263848238746802E-2</v>
      </c>
      <c r="MV9" s="93">
        <f t="shared" ref="MV9:MV30" si="680">IF(MU9&gt;0,$G9*MR$31*MU9,0)</f>
        <v>94726.981413181566</v>
      </c>
      <c r="MW9" s="93">
        <f t="shared" ref="MW9:MW30" si="681">IF((MP$31-MV$31)&gt;0,MV9,MP$31*MV9/MV$31)</f>
        <v>0</v>
      </c>
      <c r="MX9" s="88" t="s">
        <v>17</v>
      </c>
      <c r="MY9" s="88" t="s">
        <v>17</v>
      </c>
      <c r="MZ9" s="94">
        <f>($H9+$J9+$Q9+$Y9+$AG9+$AO9+$AW9+$BE9+$BM9+$BU9+$CC9+$CK9+$CS9+$DA9+$DI9+$DQ9+$DY9+$EG9+$EO9+$EW9+KK9+KS9+LA9+LI9+LQ9+LY9+MG9+MO9+MW9+FE9+FM9+FU9+GC9+GK9+GS9+HA9+HI9+HQ9+HY9+IG9+IO9+IW9+JE9+JM9+JU9+KC9)/$G9</f>
        <v>3055.409902130169</v>
      </c>
      <c r="NA9" s="95">
        <f t="shared" ref="NA9:NA30" si="682">MZ9/MZ$31</f>
        <v>1.567761937056543</v>
      </c>
      <c r="NB9" s="96">
        <f>NA9/$I9</f>
        <v>0.26697572446978146</v>
      </c>
      <c r="NC9" s="92">
        <f t="shared" ref="NC9:NC30" si="683">MY$31-NB9</f>
        <v>5.2263848238746802E-2</v>
      </c>
      <c r="ND9" s="93">
        <f t="shared" ref="ND9:ND30" si="684">IF(NC9&gt;0,$G9*MZ$31*NC9,0)</f>
        <v>94726.981413181566</v>
      </c>
      <c r="NE9" s="93">
        <f t="shared" ref="NE9:NE30" si="685">IF((MX$31-ND$31)&gt;0,ND9,MX$31*ND9/ND$31)</f>
        <v>0</v>
      </c>
      <c r="NF9" s="88" t="s">
        <v>17</v>
      </c>
      <c r="NG9" s="88" t="s">
        <v>17</v>
      </c>
      <c r="NH9" s="94">
        <f>($H9+$J9+$Q9+$Y9+$AG9+$AO9+$AW9+$BE9+$BM9+$BU9+$CC9+$CK9+$CS9+$DA9+$DI9+$DQ9+$DY9+$EG9+$EO9+$EW9+KS9+LA9+LI9+LQ9+LY9+MG9+MO9+MW9+NE9+FM9+FU9+GC9+GK9+GS9+HA9+HI9+HQ9+HY9+IG9+IO9+IW9+JE9+JM9+JU9+KC9+KK9+FE9)/$G9</f>
        <v>3055.409902130169</v>
      </c>
      <c r="NI9" s="95">
        <f t="shared" ref="NI9:NI30" si="686">NH9/NH$31</f>
        <v>1.567761937056543</v>
      </c>
      <c r="NJ9" s="96">
        <f>NI9/$I9</f>
        <v>0.26697572446978146</v>
      </c>
      <c r="NK9" s="92">
        <f t="shared" ref="NK9:NK30" si="687">NG$31-NJ9</f>
        <v>5.2263848238746802E-2</v>
      </c>
      <c r="NL9" s="93">
        <f t="shared" ref="NL9:NL30" si="688">IF(NK9&gt;0,$G9*NH$31*NK9,0)</f>
        <v>94726.981413181566</v>
      </c>
      <c r="NM9" s="93">
        <f t="shared" ref="NM9:NM30" si="689">IF((NF$31-NL$31)&gt;0,NL9,NF$31*NL9/NL$31)</f>
        <v>0</v>
      </c>
      <c r="NN9" s="88" t="s">
        <v>17</v>
      </c>
      <c r="NO9" s="88" t="s">
        <v>17</v>
      </c>
      <c r="NP9" s="94">
        <f>($H9+$J9+$Q9+$Y9+$AG9+$AO9+$AW9+$BE9+$BM9+$BU9+$CC9+$CK9+$CS9+$DA9+$DI9+$DQ9+$DY9+$EG9+$EO9+$EW9+LA9+LI9+LQ9+LY9+MG9+MO9+MW9+NE9+NM9+FU9+GC9+GK9+GS9+HA9+HI9+HQ9+HY9+IG9+IO9+IW9+JE9+JM9+JU9+KC9+KK9+KS9+FM9+FE9)/$G9</f>
        <v>3055.409902130169</v>
      </c>
      <c r="NQ9" s="95">
        <f t="shared" ref="NQ9:NQ30" si="690">NP9/NP$31</f>
        <v>1.567761937056543</v>
      </c>
      <c r="NR9" s="96">
        <f>NQ9/$I9</f>
        <v>0.26697572446978146</v>
      </c>
      <c r="NS9" s="92">
        <f t="shared" ref="NS9:NS30" si="691">NO$31-NR9</f>
        <v>5.2263848238746802E-2</v>
      </c>
      <c r="NT9" s="93">
        <f t="shared" ref="NT9:NT30" si="692">IF(NS9&gt;0,$G9*NP$31*NS9,0)</f>
        <v>94726.981413181566</v>
      </c>
      <c r="NU9" s="93">
        <f t="shared" ref="NU9:NU30" si="693">IF((NN$31-NT$31)&gt;0,NT9,NN$31*NT9/NT$31)</f>
        <v>0</v>
      </c>
      <c r="NV9" s="88" t="s">
        <v>17</v>
      </c>
      <c r="NW9" s="88" t="s">
        <v>17</v>
      </c>
      <c r="NX9" s="94">
        <f>($H9+$J9+$Q9+$Y9+$AG9+$AO9+$AW9+$BE9+$BM9+$BU9+$CC9+$CK9+$CS9+$DA9+$DI9+$DQ9+$DY9+$EG9+$EO9+$EW9+LI9+LQ9+LY9+MG9+MO9+MW9+NE9+NM9+NU9+GC9+GK9+GS9+HA9+HI9+HQ9+HY9+IG9+IO9+IW9+JE9+JM9+JU9+KC9+KK9+KS9+LA9+FU9+FM9+FE9)/$G9</f>
        <v>3055.409902130169</v>
      </c>
      <c r="NY9" s="95">
        <f t="shared" ref="NY9:NY30" si="694">NX9/NX$31</f>
        <v>1.567761937056543</v>
      </c>
      <c r="NZ9" s="96">
        <f>NY9/$I9</f>
        <v>0.26697572446978146</v>
      </c>
      <c r="OA9" s="92">
        <f t="shared" ref="OA9:OA30" si="695">NW$31-NZ9</f>
        <v>5.2263848238746802E-2</v>
      </c>
      <c r="OB9" s="93">
        <f t="shared" ref="OB9:OB30" si="696">IF(OA9&gt;0,$G9*NX$31*OA9,0)</f>
        <v>94726.981413181566</v>
      </c>
      <c r="OC9" s="93">
        <f t="shared" ref="OC9:OC30" si="697">IF((NV$31-OB$31)&gt;0,OB9,NV$31*OB9/OB$31)</f>
        <v>0</v>
      </c>
      <c r="OD9" s="88" t="s">
        <v>17</v>
      </c>
      <c r="OE9" s="88" t="s">
        <v>17</v>
      </c>
      <c r="OF9" s="94">
        <f>($H9+$J9+$Q9+$Y9+$AG9+$AO9+$AW9+$BE9+$BM9+$BU9+$CC9+$CK9+$CS9+$DA9+$DI9+$DQ9+$DY9+$EG9+$EO9+$EW9+LQ9+LY9+MG9+MO9+MW9+NE9+NM9+NU9+OC9+GK9+GS9+HA9+HI9+HQ9+HY9+IG9+IO9+IW9+JE9+JM9+JU9+KC9+KK9+KS9+LA9+LI9+GC9+FU9+FM9+FE9)/$G9</f>
        <v>3055.409902130169</v>
      </c>
      <c r="OG9" s="95">
        <f t="shared" ref="OG9:OG30" si="698">OF9/OF$31</f>
        <v>1.567761937056543</v>
      </c>
      <c r="OH9" s="96">
        <f>OG9/$I9</f>
        <v>0.26697572446978146</v>
      </c>
      <c r="OI9" s="92">
        <f t="shared" ref="OI9:OI30" si="699">OE$31-OH9</f>
        <v>5.2263848238746802E-2</v>
      </c>
      <c r="OJ9" s="93">
        <f t="shared" ref="OJ9:OJ30" si="700">IF(OI9&gt;0,$G9*OF$31*OI9,0)</f>
        <v>94726.981413181566</v>
      </c>
      <c r="OK9" s="93">
        <f t="shared" ref="OK9:OK30" si="701">IF((OD$31-OJ$31)&gt;0,OJ9,OD$31*OJ9/OJ$31)</f>
        <v>0</v>
      </c>
      <c r="OL9" s="88" t="s">
        <v>17</v>
      </c>
      <c r="OM9" s="88" t="s">
        <v>17</v>
      </c>
      <c r="ON9" s="94">
        <f>($H9+$J9+$Q9+$Y9+$AG9+$AO9+$AW9+$BE9+$BM9+$BU9+$CC9+$CK9+$CS9+$DA9+$DI9+$DQ9+$DY9+$EG9+$EO9+$EW9+LY9+MG9+MO9+MW9+NE9+NM9+NU9+OC9+OK9+GS9+HA9+HI9+HQ9+HY9+IG9+IO9+IW9+JE9+JM9+JU9+KC9+KK9+KS9+LA9+LI9+LQ9+GK9+GC9+FU9+FM9+FE9)/$G9</f>
        <v>3055.409902130169</v>
      </c>
      <c r="OO9" s="95">
        <f t="shared" ref="OO9:OO30" si="702">ON9/ON$31</f>
        <v>1.567761937056543</v>
      </c>
      <c r="OP9" s="96">
        <f>OO9/$I9</f>
        <v>0.26697572446978146</v>
      </c>
      <c r="OQ9" s="92">
        <f t="shared" ref="OQ9:OQ30" si="703">OM$31-OP9</f>
        <v>5.2263848238746802E-2</v>
      </c>
      <c r="OR9" s="93">
        <f t="shared" ref="OR9:OR30" si="704">IF(OQ9&gt;0,$G9*ON$31*OQ9,0)</f>
        <v>94726.981413181566</v>
      </c>
      <c r="OS9" s="93">
        <f t="shared" ref="OS9:OS30" si="705">IF((OL$31-OR$31)&gt;0,OR9,OL$31*OR9/OR$31)</f>
        <v>0</v>
      </c>
      <c r="OT9" s="88" t="s">
        <v>17</v>
      </c>
      <c r="OU9" s="88" t="s">
        <v>17</v>
      </c>
      <c r="OV9" s="94">
        <f>($H9+$J9+$Q9+$Y9+$AG9+$AO9+$AW9+$BE9+$BM9+$BU9+$CC9+$CK9+$CS9+$DA9+$DI9+$DQ9+$DY9+$EG9+$EO9+$EW9+MG9+MO9+MW9+NE9+NM9+NU9+OC9+OK9+OS9+HA9+HI9+HQ9+HY9+IG9+IO9+IW9+JE9+JM9+JU9+KC9+KK9+KS9+LA9+LI9+LQ9+LY9+GS9+GK9+GC9+FU9+FM9+FE9)/$G9</f>
        <v>3055.409902130169</v>
      </c>
      <c r="OW9" s="95">
        <f t="shared" ref="OW9:OW30" si="706">OV9/OV$31</f>
        <v>1.567761937056543</v>
      </c>
      <c r="OX9" s="96">
        <f>OW9/$I9</f>
        <v>0.26697572446978146</v>
      </c>
      <c r="OY9" s="92">
        <f t="shared" ref="OY9:OY30" si="707">OU$31-OX9</f>
        <v>5.2263848238746802E-2</v>
      </c>
      <c r="OZ9" s="93">
        <f t="shared" ref="OZ9:OZ30" si="708">IF(OY9&gt;0,$G9*OV$31*OY9,0)</f>
        <v>94726.981413181566</v>
      </c>
      <c r="PA9" s="93">
        <f t="shared" ref="PA9:PA30" si="709">IF((OT$31-OZ$31)&gt;0,OZ9,OT$31*OZ9/OZ$31)</f>
        <v>0</v>
      </c>
      <c r="PB9" s="88" t="s">
        <v>17</v>
      </c>
      <c r="PC9" s="88" t="s">
        <v>17</v>
      </c>
      <c r="PD9" s="94">
        <f>($H9+$J9+$Q9+$Y9+$AG9+$AO9+$AW9+$BE9+$BM9+$BU9+$CC9+$CK9+$CS9+$DA9+$DI9+$DQ9+$DY9+$EG9+$EO9+$EW9+MO9+MW9+NE9+NM9+NU9+OC9+OK9+OS9+PA9+HI9+HQ9+HY9+IG9+IO9+IW9+JE9+JM9+JU9+KC9+KK9+KS9+LA9+LI9+LQ9+LY9+MG9+HA9+GS9+GK9+GC9+FU9+FM9+FE9)/$G9</f>
        <v>3055.409902130169</v>
      </c>
      <c r="PE9" s="95">
        <f t="shared" ref="PE9:PE30" si="710">PD9/PD$31</f>
        <v>1.567761937056543</v>
      </c>
      <c r="PF9" s="96">
        <f>PE9/$I9</f>
        <v>0.26697572446978146</v>
      </c>
      <c r="PG9" s="92">
        <f t="shared" ref="PG9:PG30" si="711">PC$31-PF9</f>
        <v>5.2263848238746802E-2</v>
      </c>
      <c r="PH9" s="93">
        <f t="shared" ref="PH9:PH30" si="712">IF(PG9&gt;0,$G9*PD$31*PG9,0)</f>
        <v>94726.981413181566</v>
      </c>
      <c r="PI9" s="93">
        <f t="shared" ref="PI9:PI30" si="713">IF((PB$31-PH$31)&gt;0,PH9,PB$31*PH9/PH$31)</f>
        <v>0</v>
      </c>
      <c r="PJ9" s="88" t="s">
        <v>17</v>
      </c>
      <c r="PK9" s="88" t="s">
        <v>17</v>
      </c>
      <c r="PL9" s="94">
        <f>($H9+$J9+$Q9+$Y9+$AG9+$AO9+$AW9+$BE9+$BM9+$BU9+$CC9+$CK9+$CS9+$DA9+$DI9+$DQ9+$DY9+$EG9+$EO9+$EW9+MW9+NE9+NM9+NU9+OC9+OK9+OS9+PA9+PI9+HQ9+HY9+IG9+IO9+IW9+JE9+JM9+JU9+KC9+KK9+KS9+LA9+LI9+LQ9+LY9+MG9+MO9+HI9+HA9+GS9+GK9+GC9+FU9+FM9+FE9)/$G9</f>
        <v>3055.409902130169</v>
      </c>
      <c r="PM9" s="95">
        <f t="shared" ref="PM9:PM30" si="714">PL9/PL$31</f>
        <v>1.567761937056543</v>
      </c>
      <c r="PN9" s="96">
        <f>PM9/$I9</f>
        <v>0.26697572446978146</v>
      </c>
      <c r="PO9" s="92">
        <f t="shared" ref="PO9:PO30" si="715">PK$31-PN9</f>
        <v>5.2263848238746802E-2</v>
      </c>
      <c r="PP9" s="93">
        <f t="shared" ref="PP9:PP30" si="716">IF(PO9&gt;0,$G9*PL$31*PO9,0)</f>
        <v>94726.981413181566</v>
      </c>
      <c r="PQ9" s="93">
        <f t="shared" ref="PQ9:PQ30" si="717">IF((PJ$31-PP$31)&gt;0,PP9,PJ$31*PP9/PP$31)</f>
        <v>0</v>
      </c>
      <c r="PR9" s="88" t="s">
        <v>17</v>
      </c>
      <c r="PS9" s="88" t="s">
        <v>17</v>
      </c>
      <c r="PT9" s="94">
        <f>($H9+$J9+$Q9+$Y9+$AG9+$AO9+$AW9+$BE9+$BM9+$BU9+$CC9+$CK9+$CS9+$DA9+$DI9+$DQ9+$DY9+$EG9+$EO9+$EW9+NE9+NM9+NU9+OC9+OK9+OS9+PA9+PI9+PQ9+HY9+IG9+IO9+IW9+JE9+JM9+JU9+KC9+KK9+KS9+LA9+LI9+LQ9+LY9+MG9+MO9+MW9+HQ9+HI9+HA9+GS9+GK9+GC9+FU9+FM9+FE9)/$G9</f>
        <v>3055.409902130169</v>
      </c>
      <c r="PU9" s="95">
        <f t="shared" ref="PU9:PU30" si="718">PT9/PT$31</f>
        <v>1.567761937056543</v>
      </c>
      <c r="PV9" s="96">
        <f>PU9/$I9</f>
        <v>0.26697572446978146</v>
      </c>
      <c r="PW9" s="92">
        <f t="shared" ref="PW9:PW30" si="719">PS$31-PV9</f>
        <v>5.2263848238746802E-2</v>
      </c>
      <c r="PX9" s="93">
        <f t="shared" ref="PX9:PX30" si="720">IF(PW9&gt;0,$G9*PT$31*PW9,0)</f>
        <v>94726.981413181566</v>
      </c>
      <c r="PY9" s="93">
        <f t="shared" ref="PY9:PY30" si="721">IF((PR$31-PX$31)&gt;0,PX9,PR$31*PX9/PX$31)</f>
        <v>0</v>
      </c>
      <c r="PZ9" s="88" t="s">
        <v>17</v>
      </c>
      <c r="QA9" s="88" t="s">
        <v>17</v>
      </c>
      <c r="QB9" s="94">
        <f>($H9+$J9+$Q9+$Y9+$AG9+$AO9+$AW9+$BE9+$BM9+$BU9+$CC9+$CK9+$CS9+$DA9+$DI9+$DQ9+$DY9+$EG9+$EO9+$EW9+NM9+NU9+OC9+OK9+OS9+PA9+PI9+PQ9+PY9+IG9+IO9+IW9+JE9+JM9+JU9+KC9+KK9+KS9+LA9+LI9+LQ9+LY9+MG9+MO9+MW9+NE9+HY9+HQ9+HI9+HA9+GS9+GK9+GC9+FU9+FM9+FE9)/$G9</f>
        <v>3055.409902130169</v>
      </c>
      <c r="QC9" s="95">
        <f t="shared" ref="QC9:QC30" si="722">QB9/QB$31</f>
        <v>1.567761937056543</v>
      </c>
      <c r="QD9" s="96">
        <f>QC9/$I9</f>
        <v>0.26697572446978146</v>
      </c>
      <c r="QE9" s="92">
        <f t="shared" ref="QE9:QE30" si="723">QA$31-QD9</f>
        <v>5.2263848238746802E-2</v>
      </c>
      <c r="QF9" s="93">
        <f t="shared" ref="QF9:QF30" si="724">IF(QE9&gt;0,$G9*QB$31*QE9,0)</f>
        <v>94726.981413181566</v>
      </c>
      <c r="QG9" s="93">
        <f t="shared" ref="QG9:QG30" si="725">IF((PZ$31-QF$31)&gt;0,QF9,PZ$31*QF9/QF$31)</f>
        <v>0</v>
      </c>
      <c r="QH9" s="88" t="s">
        <v>17</v>
      </c>
      <c r="QI9" s="88" t="s">
        <v>17</v>
      </c>
      <c r="QJ9" s="94">
        <f>($H9+$J9+$Q9+$Y9+$AG9+$AO9+$AW9+$BE9+$BM9+$BU9+$CC9+$CK9+$CS9+$DA9+$DI9+$DQ9+$DY9+$EG9+$EO9+$EW9+NU9+OC9+OK9+OS9+PA9+PI9+PQ9+PY9+QG9+IO9+IW9+JE9+JM9+JU9+KC9+KK9+KS9+LA9+LI9+LQ9+LY9+MG9+MO9+MW9+NE9+NM9+IG9+HY9+HQ9+HI9+HA9+GS9+GK9+GC9+FU9+FM9+FE9)/$G9</f>
        <v>3055.409902130169</v>
      </c>
      <c r="QK9" s="95">
        <f t="shared" ref="QK9:QK30" si="726">QJ9/QJ$31</f>
        <v>1.567761937056543</v>
      </c>
      <c r="QL9" s="96">
        <f>QK9/$I9</f>
        <v>0.26697572446978146</v>
      </c>
      <c r="QM9" s="92">
        <f t="shared" ref="QM9:QM30" si="727">QI$31-QL9</f>
        <v>5.2263848238746802E-2</v>
      </c>
      <c r="QN9" s="93">
        <f t="shared" ref="QN9:QN30" si="728">IF(QM9&gt;0,$G9*QJ$31*QM9,0)</f>
        <v>94726.981413181566</v>
      </c>
      <c r="QO9" s="93">
        <f t="shared" ref="QO9:QO30" si="729">IF((QH$31-QN$31)&gt;0,QN9,QH$31*QN9/QN$31)</f>
        <v>0</v>
      </c>
      <c r="QP9" s="88" t="s">
        <v>17</v>
      </c>
      <c r="QQ9" s="88" t="s">
        <v>17</v>
      </c>
      <c r="QR9" s="94">
        <f>($H9+$J9+$Q9+$Y9+$AG9+$AO9+$AW9+$BE9+$BM9+$BU9+$CC9+$CK9+$CS9+$DA9+$DI9+$DQ9+$DY9+$EG9+$EO9+$EW9+OC9+OK9+OS9+PA9+PI9+PQ9+PY9+QG9+QO9+IW9+JE9+JM9+JU9+KC9+KK9+KS9+LA9+LI9+LQ9+LY9+MG9+MO9+MW9+NE9+NM9+NU9+IO9+IG9+HY9+HQ9+HI9+HA9+GS9+GK9+GC9+FU9+FM9+FE9)/$G9</f>
        <v>3055.409902130169</v>
      </c>
      <c r="QS9" s="95">
        <f t="shared" ref="QS9:QS30" si="730">QR9/QR$31</f>
        <v>1.567761937056543</v>
      </c>
      <c r="QT9" s="96">
        <f>QS9/$I9</f>
        <v>0.26697572446978146</v>
      </c>
      <c r="QU9" s="92">
        <f t="shared" ref="QU9:QU30" si="731">QQ$31-QT9</f>
        <v>5.2263848238746802E-2</v>
      </c>
      <c r="QV9" s="93">
        <f t="shared" ref="QV9:QV30" si="732">IF(QU9&gt;0,$G9*QR$31*QU9,0)</f>
        <v>94726.981413181566</v>
      </c>
      <c r="QW9" s="93">
        <f t="shared" ref="QW9:QW30" si="733">IF((QP$31-QV$31)&gt;0,QV9,QP$31*QV9/QV$31)</f>
        <v>0</v>
      </c>
      <c r="QX9" s="88" t="s">
        <v>17</v>
      </c>
      <c r="QY9" s="88" t="s">
        <v>17</v>
      </c>
      <c r="QZ9" s="94">
        <f>($H9+$J9+$Q9+$Y9+$AG9+$AO9+$AW9+$BE9+$BM9+$BU9+$CC9+$CK9+$CS9+$DA9+$DI9+$DQ9+$DY9+$EG9+$EO9+$EW9+OK9+OS9+PA9+PI9+PQ9+PY9+QG9+QO9+QW9+JE9+JM9+JU9+KC9+KK9+KS9+LA9+LI9+LQ9+LY9+MG9+MO9+MW9+NE9+NM9+NU9+OC9+IW9+IO9+IG9+HY9+HQ9+HI9+HA9+GS9+GK9+GC9+FU9+FM9+FE9)/$G9</f>
        <v>3055.409902130169</v>
      </c>
      <c r="RA9" s="95">
        <f t="shared" ref="RA9:RA30" si="734">QZ9/QZ$31</f>
        <v>1.567761937056543</v>
      </c>
      <c r="RB9" s="96">
        <f>RA9/$I9</f>
        <v>0.26697572446978146</v>
      </c>
      <c r="RC9" s="92">
        <f t="shared" ref="RC9:RC30" si="735">QY$31-RB9</f>
        <v>5.2263848238746802E-2</v>
      </c>
      <c r="RD9" s="93">
        <f t="shared" ref="RD9:RD30" si="736">IF(RC9&gt;0,$G9*QZ$31*RC9,0)</f>
        <v>94726.981413181566</v>
      </c>
      <c r="RE9" s="93">
        <f t="shared" ref="RE9:RE30" si="737">IF((QX$31-RD$31)&gt;0,RD9,QX$31*RD9/RD$31)</f>
        <v>0</v>
      </c>
      <c r="RF9" s="88" t="s">
        <v>17</v>
      </c>
      <c r="RG9" s="88" t="s">
        <v>17</v>
      </c>
      <c r="RH9" s="94">
        <f>($H9+$J9+$Q9+$Y9+$AG9+$AO9+$AW9+$BE9+$BM9+$BU9+$CC9+$CK9+$CS9+$DA9+$DI9+$DQ9+$DY9+$EG9+$EO9+$EW9+OS9+PA9+PI9+PQ9+PY9+QG9+QO9+QW9+RE9+JM9+JU9+KC9+KK9+KS9+LA9+LI9+LQ9+LY9+MG9+MO9+MW9+NE9+NM9+NU9+OC9+OK9+JE9+IW9+IO9+IG9+HY9+HQ9+HI9+HA9+GS9+GK9+GC9+FU9+FM9+FE9)/$G9</f>
        <v>3055.409902130169</v>
      </c>
      <c r="RI9" s="95">
        <f t="shared" ref="RI9:RI30" si="738">RH9/RH$31</f>
        <v>1.567761937056543</v>
      </c>
      <c r="RJ9" s="96">
        <f>RI9/$I9</f>
        <v>0.26697572446978146</v>
      </c>
      <c r="RK9" s="92">
        <f t="shared" ref="RK9:RK30" si="739">RG$31-RJ9</f>
        <v>5.2263848238746802E-2</v>
      </c>
      <c r="RL9" s="93">
        <f t="shared" ref="RL9:RL30" si="740">IF(RK9&gt;0,$G9*RH$31*RK9,0)</f>
        <v>94726.981413181566</v>
      </c>
      <c r="RM9" s="93">
        <f t="shared" ref="RM9:RM30" si="741">IF((RF$31-RL$31)&gt;0,RL9,RF$31*RL9/RL$31)</f>
        <v>0</v>
      </c>
      <c r="RN9" s="88" t="s">
        <v>17</v>
      </c>
      <c r="RO9" s="88" t="s">
        <v>17</v>
      </c>
      <c r="RP9" s="94">
        <f>($H9+$J9+$Q9+$Y9+$AG9+$AO9+$AW9+$BE9+$BM9+$BU9+$CC9+$CK9+$CS9+$DA9+$DI9+$DQ9+$DY9+$EG9+$EO9+$EW9+PA9+PI9+PQ9+PY9+QG9+QO9+QW9+RE9+RM9+JU9+KC9+KK9+KS9+LA9+LI9+LQ9+LY9+MG9+MO9+MW9+NE9+NM9+NU9+OC9+OK9+OS9+JM9+JE9+IW9+IO9+IG9+HY9+HQ9+HI9+HA9+GS9+GK9+GC9+FU9+FM9+FE9)/$G9</f>
        <v>3055.409902130169</v>
      </c>
      <c r="RQ9" s="95">
        <f t="shared" ref="RQ9:RQ30" si="742">RP9/RP$31</f>
        <v>1.567761937056543</v>
      </c>
      <c r="RR9" s="96">
        <f>RQ9/$I9</f>
        <v>0.26697572446978146</v>
      </c>
      <c r="RS9" s="92">
        <f t="shared" ref="RS9:RS30" si="743">RO$31-RR9</f>
        <v>5.2263848238746802E-2</v>
      </c>
      <c r="RT9" s="93">
        <f t="shared" ref="RT9:RT30" si="744">IF(RS9&gt;0,$G9*RP$31*RS9,0)</f>
        <v>94726.981413181566</v>
      </c>
      <c r="RU9" s="93">
        <f t="shared" ref="RU9:RU30" si="745">IF((RN$31-RT$31)&gt;0,RT9,RN$31*RT9/RT$31)</f>
        <v>0</v>
      </c>
      <c r="RV9" s="88" t="s">
        <v>17</v>
      </c>
      <c r="RW9" s="88" t="s">
        <v>17</v>
      </c>
      <c r="RX9" s="94">
        <f>($H9+$J9+$Q9+$Y9+$AG9+$AO9+$AW9+$BE9+$BM9+$BU9+$CC9+$CK9+$CS9+$DA9+$DI9+$DQ9+$DY9+$EG9+$EO9+$EW9+PI9+PQ9+PY9+QG9+QO9+QW9+RE9+RM9+RU9+KC9+KK9+KS9+LA9+LI9+LQ9+LY9+MG9+MO9+MW9+NE9+NM9+NU9+OC9+OK9+OS9+PA9+JU9+JM9+JE9+IW9+IO9+IG9+HY9+HQ9+HI9+HA9+GS9+GK9+GC9+FU9+FM9+FE9)/$G9</f>
        <v>3055.409902130169</v>
      </c>
      <c r="RY9" s="95">
        <f t="shared" ref="RY9:RY30" si="746">RX9/RX$31</f>
        <v>1.567761937056543</v>
      </c>
      <c r="RZ9" s="96">
        <f>RY9/$I9</f>
        <v>0.26697572446978146</v>
      </c>
      <c r="SA9" s="92">
        <f t="shared" ref="SA9:SA30" si="747">RW$31-RZ9</f>
        <v>5.2263848238746802E-2</v>
      </c>
      <c r="SB9" s="93">
        <f t="shared" ref="SB9:SB30" si="748">IF(SA9&gt;0,$G9*RX$31*SA9,0)</f>
        <v>94726.981413181566</v>
      </c>
      <c r="SC9" s="93">
        <f t="shared" ref="SC9:SC30" si="749">IF((RV$31-SB$31)&gt;0,SB9,RV$31*SB9/SB$31)</f>
        <v>0</v>
      </c>
      <c r="SD9" s="88" t="s">
        <v>17</v>
      </c>
      <c r="SE9" s="88" t="s">
        <v>17</v>
      </c>
      <c r="SF9" s="94">
        <f>($H9+$J9+$Q9+$Y9+$AG9+$AO9+$AW9+$BE9+$BM9+$BU9+$CC9+$CK9+$CS9+$DA9+$DI9+$DQ9+$DY9+$EG9+$EO9+$EW9+PQ9+PY9+QG9+QO9+QW9+RE9+RM9+RU9+SC9+KK9+KS9+LA9+LI9+LQ9+LY9+MG9+MO9+MW9+NE9+NM9+NU9+OC9+OK9+OS9+PA9+PI9+KC9+JU9+JM9+JE9+IW9+IO9+IG9+HY9+HQ9+HI9+HA9+GS9+GK9+GC9+FU9+FM9+FE9)/$G9</f>
        <v>3055.409902130169</v>
      </c>
      <c r="SG9" s="95">
        <f t="shared" ref="SG9:SG30" si="750">SF9/SF$31</f>
        <v>1.567761937056543</v>
      </c>
      <c r="SH9" s="96">
        <f>SG9/$I9</f>
        <v>0.26697572446978146</v>
      </c>
      <c r="SI9" s="92">
        <f t="shared" ref="SI9:SI30" si="751">SE$31-SH9</f>
        <v>5.2263848238746802E-2</v>
      </c>
      <c r="SJ9" s="93">
        <f t="shared" ref="SJ9:SJ30" si="752">IF(SI9&gt;0,$G9*SF$31*SI9,0)</f>
        <v>94726.981413181566</v>
      </c>
      <c r="SK9" s="93">
        <f t="shared" ref="SK9:SK30" si="753">IF((SD$31-SJ$31)&gt;0,SJ9,SD$31*SJ9/SJ$31)</f>
        <v>0</v>
      </c>
      <c r="SL9" s="88" t="s">
        <v>17</v>
      </c>
      <c r="SM9" s="88" t="s">
        <v>17</v>
      </c>
      <c r="SN9" s="94">
        <f>($H9+$J9+$Q9+$Y9+$AG9+$AO9+$AW9+$BE9+$BM9+$BU9+$CC9+$CK9+$CS9+$DA9+$DI9+$DQ9+$DY9+$EG9+$EO9+$EW9+PY9+QG9+QO9+QW9+RE9+RM9+RU9+SC9+SK9+KS9+LA9+LI9+LQ9+LY9+MG9+MO9+MW9+NE9+NM9+NU9+OC9+OK9+OS9+PA9+PI9+PQ9+KK9+KC9+JU9+JM9+JE9+IW9+IO9+IG9+HY9+HQ9+HI9+HA9+GS9+GK9+GC9+FU9+FM9+FE9)/$G9</f>
        <v>3055.409902130169</v>
      </c>
      <c r="SO9" s="95">
        <f t="shared" ref="SO9:SO30" si="754">SN9/SN$31</f>
        <v>1.567761937056543</v>
      </c>
      <c r="SP9" s="96">
        <f>SO9/$I9</f>
        <v>0.26697572446978146</v>
      </c>
      <c r="SQ9" s="92">
        <f t="shared" ref="SQ9:SQ30" si="755">SM$31-SP9</f>
        <v>5.2263848238746802E-2</v>
      </c>
      <c r="SR9" s="93">
        <f t="shared" ref="SR9:SR30" si="756">IF(SQ9&gt;0,$G9*SN$31*SQ9,0)</f>
        <v>94726.981413181566</v>
      </c>
      <c r="SS9" s="93">
        <f t="shared" ref="SS9:SS30" si="757">IF((SL$31-SR$31)&gt;0,SR9,SL$31*SR9/SR$31)</f>
        <v>0</v>
      </c>
      <c r="ST9" s="88" t="s">
        <v>17</v>
      </c>
      <c r="SU9" s="88" t="s">
        <v>17</v>
      </c>
      <c r="SV9" s="94">
        <f>($H9+$J9+$Q9+$Y9+$AG9+$AO9+$AW9+$BE9+$BM9+$BU9+$CC9+$CK9+$CS9+$DA9+$DI9+$DQ9+$DY9+$EG9+$EO9+$EW9+QG9+QO9+QW9+RE9+RM9+RU9+SC9+SK9+SS9+LA9+LI9+LQ9+LY9+MG9+MO9+MW9+NE9+NM9+NU9+OC9+OK9+OS9+PA9+PI9+PQ9+PY9+KS9+KK9+KC9+JU9+JM9+JE9+IW9+IO9+IG9+HY9+HQ9+HI9+HA9+GS9+GK9+GC9+FU9+FM9+FE9)/$G9</f>
        <v>3055.409902130169</v>
      </c>
      <c r="SW9" s="95">
        <f t="shared" ref="SW9:SW30" si="758">SV9/SV$31</f>
        <v>1.567761937056543</v>
      </c>
      <c r="SX9" s="96">
        <f>SW9/$I9</f>
        <v>0.26697572446978146</v>
      </c>
      <c r="SY9" s="92">
        <f t="shared" ref="SY9:SY30" si="759">SU$31-SX9</f>
        <v>5.2263848238746802E-2</v>
      </c>
      <c r="SZ9" s="93">
        <f t="shared" ref="SZ9:SZ30" si="760">IF(SY9&gt;0,$G9*SV$31*SY9,0)</f>
        <v>94726.981413181566</v>
      </c>
      <c r="TA9" s="93">
        <f t="shared" ref="TA9:TA30" si="761">IF((ST$31-SZ$31)&gt;0,SZ9,ST$31*SZ9/SZ$31)</f>
        <v>0</v>
      </c>
      <c r="TB9" s="88" t="s">
        <v>17</v>
      </c>
      <c r="TC9" s="88" t="s">
        <v>17</v>
      </c>
      <c r="TD9" s="94">
        <f>($H9+$J9+$Q9+$Y9+$AG9+$AO9+$AW9+$BE9+$BM9+$BU9+$CC9+$CK9+$CS9+$DA9+$DI9+$DQ9+$DY9+$EG9+$EO9+$EW9+QO9+QW9+RE9+RM9+RU9+SC9+SK9+SS9+TA9+LI9+LQ9+LY9+MG9+MO9+MW9+NE9+NM9+NU9+OC9+OK9+OS9+PA9+PI9+PQ9+PY9+QG9+LA9+KS9+KK9+KC9+JU9+JM9+JE9+IW9+IO9+IG9+HY9+HQ9+HI9+HA9+GS9+GK9+GC9+FU9+FM9+FE9)/$G9</f>
        <v>3055.409902130169</v>
      </c>
      <c r="TE9" s="95">
        <f t="shared" ref="TE9:TE30" si="762">TD9/TD$31</f>
        <v>1.567761937056543</v>
      </c>
      <c r="TF9" s="96">
        <f>TE9/$I9</f>
        <v>0.26697572446978146</v>
      </c>
      <c r="TG9" s="92">
        <f t="shared" ref="TG9:TG30" si="763">TC$31-TF9</f>
        <v>5.2263848238746802E-2</v>
      </c>
      <c r="TH9" s="93">
        <f t="shared" ref="TH9:TH30" si="764">IF(TG9&gt;0,$G9*TD$31*TG9,0)</f>
        <v>94726.981413181566</v>
      </c>
      <c r="TI9" s="93">
        <f t="shared" ref="TI9:TI30" si="765">IF((TB$31-TH$31)&gt;0,TH9,TB$31*TH9/TH$31)</f>
        <v>0</v>
      </c>
      <c r="TJ9" s="88" t="s">
        <v>17</v>
      </c>
      <c r="TK9" s="88" t="s">
        <v>17</v>
      </c>
      <c r="TL9" s="94">
        <f>($H9+$J9+$Q9+$Y9+$AG9+$AO9+$AW9+$BE9+$BM9+$BU9+$CC9+$CK9+$CS9+$DA9+$DI9+$DQ9+$DY9+$EG9+$EO9+$EW9+QW9+RE9+RM9+RU9+SC9+SK9+SS9+TA9+TI9+LQ9+LY9+MG9+MO9+MW9+NE9+NM9+NU9+OC9+OK9+OS9+PA9+PI9+PQ9+PY9+QG9+QO9+LI9+LA9+KS9+KK9+KC9+JU9+JM9+JE9+IW9+IO9+IG9+HY9+HQ9+HI9+HA9+GS9+GK9+GC9+FU9+FM9+FE9)/$G9</f>
        <v>3055.409902130169</v>
      </c>
      <c r="TM9" s="95">
        <f t="shared" ref="TM9:TM30" si="766">TL9/TL$31</f>
        <v>1.567761937056543</v>
      </c>
      <c r="TN9" s="96">
        <f>TM9/$I9</f>
        <v>0.26697572446978146</v>
      </c>
      <c r="TO9" s="92">
        <f t="shared" ref="TO9:TO30" si="767">TK$31-TN9</f>
        <v>5.2263848238746802E-2</v>
      </c>
      <c r="TP9" s="93">
        <f t="shared" ref="TP9:TP30" si="768">IF(TO9&gt;0,$G9*TL$31*TO9,0)</f>
        <v>94726.981413181566</v>
      </c>
      <c r="TQ9" s="93">
        <f t="shared" ref="TQ9:TQ30" si="769">IF((TJ$31-TP$31)&gt;0,TP9,TJ$31*TP9/TP$31)</f>
        <v>0</v>
      </c>
      <c r="TR9" s="88" t="s">
        <v>17</v>
      </c>
      <c r="TS9" s="88" t="s">
        <v>17</v>
      </c>
      <c r="TT9" s="94">
        <f>($H9+$J9+$Q9+$Y9+$AG9+$AO9+$AW9+$BE9+$BM9+$BU9+$CC9+$CK9+$CS9+$DA9+$DI9+$DQ9+$DY9+$EG9+$EO9+$EW9+RE9+RM9+RU9+SC9+SK9+SS9+TA9+TI9+TQ9+LY9+MG9+MO9+MW9+NE9+NM9+NU9+OC9+OK9+OS9+PA9+PI9+PQ9+PY9+QG9+QO9+QW9+LQ9+LI9+LA9+KS9+KK9+KC9+JU9+JM9+JE9+IW9+IO9+IG9+HY9+HQ9+HI9+HA9+GS9+GK9+GC9+FU9+FM9+FE9)/$G9</f>
        <v>3055.409902130169</v>
      </c>
      <c r="TU9" s="95">
        <f t="shared" ref="TU9:TU30" si="770">TT9/TT$31</f>
        <v>1.567761937056543</v>
      </c>
      <c r="TV9" s="96">
        <f>TU9/$I9</f>
        <v>0.26697572446978146</v>
      </c>
      <c r="TW9" s="92">
        <f t="shared" ref="TW9:TW30" si="771">TS$31-TV9</f>
        <v>5.2263848238746802E-2</v>
      </c>
      <c r="TX9" s="93">
        <f t="shared" ref="TX9:TX30" si="772">IF(TW9&gt;0,$G9*TT$31*TW9,0)</f>
        <v>94726.981413181566</v>
      </c>
      <c r="TY9" s="93">
        <f t="shared" ref="TY9:TY30" si="773">IF((TR$31-TX$31)&gt;0,TX9,TR$31*TX9/TX$31)</f>
        <v>0</v>
      </c>
      <c r="TZ9" s="88" t="s">
        <v>17</v>
      </c>
      <c r="UA9" s="88" t="s">
        <v>17</v>
      </c>
      <c r="UB9" s="94">
        <f>($H9+$J9+$Q9+$Y9+$AG9+$AO9+$AW9+$BE9+$BM9+$BU9+$CC9+$CK9+$CS9+$DA9+$DI9+$DQ9+$DY9+$EG9+$EO9+$EW9+RM9+RU9+SC9+SK9+SS9+TA9+TI9+TQ9+TY9+MG9+MO9+MW9+NE9+NM9+NU9+OC9+OK9+OS9+PA9+PI9+PQ9+PY9+QG9+QO9+QW9+RE9+LY9+LQ9+LI9+LA9+KS9+KK9+KC9+JU9+JM9+JE9+IW9+IO9+IG9+HY9+HQ9+HI9+HA9+GS9+GK9+GC9+FU9+FM9+FE9)/$G9</f>
        <v>3055.409902130169</v>
      </c>
      <c r="UC9" s="95">
        <f t="shared" ref="UC9:UC30" si="774">UB9/UB$31</f>
        <v>1.567761937056543</v>
      </c>
      <c r="UD9" s="96">
        <f>UC9/$I9</f>
        <v>0.26697572446978146</v>
      </c>
      <c r="UE9" s="92">
        <f t="shared" ref="UE9:UE30" si="775">UA$31-UD9</f>
        <v>5.2263848238746802E-2</v>
      </c>
      <c r="UF9" s="93">
        <f t="shared" ref="UF9:UF30" si="776">IF(UE9&gt;0,$G9*UB$31*UE9,0)</f>
        <v>94726.981413181566</v>
      </c>
      <c r="UG9" s="93">
        <f t="shared" ref="UG9:UG30" si="777">IF((TZ$31-UF$31)&gt;0,UF9,TZ$31*UF9/UF$31)</f>
        <v>0</v>
      </c>
      <c r="UH9" s="88" t="s">
        <v>17</v>
      </c>
      <c r="UI9" s="88" t="s">
        <v>17</v>
      </c>
      <c r="UJ9" s="94">
        <f>($H9+$J9+$Q9+$Y9+$AG9+$AO9+$AW9+$BE9+$BM9+$BU9+$CC9+$CK9+$CS9+$DA9+$DI9+$DQ9+$DY9+$EG9+$EO9+$EW9+RU9+SC9+SK9+SS9+TA9+TI9+TQ9+TY9+UG9+MO9+MW9+NE9+NM9+NU9+OC9+OK9+OS9+PA9+PI9+PQ9+PY9+QG9+QO9+QW9+RE9+RM9+MG9+LY9+LQ9+LI9+LA9+KS9+KK9+KC9+JU9+JM9+JE9+IW9+IO9+IG9+HY9+HQ9+HI9+HA9+GS9+GK9+GC9+FU9+FM9+FE9)/$G9</f>
        <v>3055.409902130169</v>
      </c>
      <c r="UK9" s="95">
        <f t="shared" ref="UK9:UK30" si="778">UJ9/UJ$31</f>
        <v>1.567761937056543</v>
      </c>
      <c r="UL9" s="96">
        <f>UK9/$I9</f>
        <v>0.26697572446978146</v>
      </c>
      <c r="UM9" s="92">
        <f t="shared" ref="UM9:UM30" si="779">UI$31-UL9</f>
        <v>5.2263848238746802E-2</v>
      </c>
      <c r="UN9" s="93">
        <f t="shared" ref="UN9:UN30" si="780">IF(UM9&gt;0,$G9*UJ$31*UM9,0)</f>
        <v>94726.981413181566</v>
      </c>
      <c r="UO9" s="93">
        <f t="shared" ref="UO9:UO30" si="781">IF((UH$31-UN$31)&gt;0,UN9,UH$31*UN9/UN$31)</f>
        <v>0</v>
      </c>
      <c r="UP9" s="88" t="s">
        <v>17</v>
      </c>
      <c r="UQ9" s="88" t="s">
        <v>17</v>
      </c>
      <c r="UR9" s="94">
        <f>($H9+$J9+$Q9+$Y9+$AG9+$AO9+$AW9+$BE9+$BM9+$BU9+$CC9+$CK9+$CS9+$DA9+$DI9+$DQ9+$DY9+$EG9+$EO9+$EW9+SC9+SK9+SS9+TA9+TI9+TQ9+TY9+UG9+UO9+MW9+NE9+NM9+NU9+OC9+OK9+OS9+PA9+PI9+PQ9+PY9+QG9+QO9+QW9+RE9+RM9+RU9+MO9+MG9+LY9+LQ9+LI9+LA9+KS9+KK9+KC9+JU9+JM9+JE9+IW9+IO9+IG9+HY9+HQ9+HI9+HA9+GS9+GK9+GC9+FU9+FM9+FE9)/$G9</f>
        <v>3055.409902130169</v>
      </c>
      <c r="US9" s="95">
        <f t="shared" ref="US9:US30" si="782">UR9/UR$31</f>
        <v>1.567761937056543</v>
      </c>
      <c r="UT9" s="96">
        <f>US9/$I9</f>
        <v>0.26697572446978146</v>
      </c>
      <c r="UU9" s="92">
        <f t="shared" ref="UU9:UU30" si="783">UQ$31-UT9</f>
        <v>5.2263848238746802E-2</v>
      </c>
      <c r="UV9" s="93">
        <f t="shared" ref="UV9:UV30" si="784">IF(UU9&gt;0,$G9*UR$31*UU9,0)</f>
        <v>94726.981413181566</v>
      </c>
      <c r="UW9" s="93">
        <f t="shared" ref="UW9:UW30" si="785">IF((UP$31-UV$31)&gt;0,UV9,UP$31*UV9/UV$31)</f>
        <v>0</v>
      </c>
      <c r="UX9" s="88" t="s">
        <v>17</v>
      </c>
      <c r="UY9" s="88" t="s">
        <v>17</v>
      </c>
      <c r="UZ9" s="94">
        <f>($H9+$J9+$Q9+$Y9+$AG9+$AO9+$AW9+$BE9+$BM9+$BU9+$CC9+$CK9+$CS9+$DA9+$DI9+$DQ9+$DY9+$EG9+$EO9+$EW9+SK9+SS9+TA9+TI9+TQ9+TY9+UG9+UO9+UW9+NE9+NM9+NU9+OC9+OK9+OS9+PA9+PI9+PQ9+PY9+QG9+QO9+QW9+RE9+RM9+RU9+SC9+MW9+MO9+MG9+LY9+LQ9+LI9+LA9+KS9+KK9+KC9+JU9+JM9+JE9+IW9+IO9+IG9+HY9+HQ9+HI9+HA9+GS9+GK9+GC9+FU9+FM9+FE9)/$G9</f>
        <v>3055.409902130169</v>
      </c>
      <c r="VA9" s="95">
        <f t="shared" ref="VA9:VA30" si="786">UZ9/UZ$31</f>
        <v>1.567761937056543</v>
      </c>
      <c r="VB9" s="96">
        <f>VA9/$I9</f>
        <v>0.26697572446978146</v>
      </c>
      <c r="VC9" s="92">
        <f t="shared" ref="VC9:VC30" si="787">UY$31-VB9</f>
        <v>5.2263848238746802E-2</v>
      </c>
      <c r="VD9" s="93">
        <f t="shared" ref="VD9:VD30" si="788">IF(VC9&gt;0,$G9*UZ$31*VC9,0)</f>
        <v>94726.981413181566</v>
      </c>
      <c r="VE9" s="93">
        <f t="shared" ref="VE9:VE30" si="789">IF((UX$31-VD$31)&gt;0,VD9,UX$31*VD9/VD$31)</f>
        <v>0</v>
      </c>
      <c r="VF9" s="88" t="s">
        <v>17</v>
      </c>
      <c r="VG9" s="88" t="s">
        <v>17</v>
      </c>
      <c r="VH9" s="94">
        <f>($H9+$J9+$Q9+$Y9+$AG9+$AO9+$AW9+$BE9+$BM9+$BU9+$CC9+$CK9+$CS9+$DA9+$DI9+$DQ9+$DY9+$EG9+$EO9+$EW9+SS9+TA9+TI9+TQ9+TY9+UG9+UO9+UW9+VE9+NM9+NU9+OC9+OK9+OS9+PA9+PI9+PQ9+PY9+QG9+QO9+QW9+RE9+RM9+RU9+SC9+SK9+NE9+MW9+MO9+MG9+LY9+LQ9+LI9+LA9+KS9+KK9+KC9+JU9+JM9+JE9+IW9+IO9+IG9+HY9+HQ9+HI9+HA9+GS9+GK9+GC9+FU9+FM9+FE9)/$G9</f>
        <v>3055.409902130169</v>
      </c>
      <c r="VI9" s="95">
        <f t="shared" ref="VI9:VI30" si="790">VH9/VH$31</f>
        <v>1.567761937056543</v>
      </c>
      <c r="VJ9" s="96">
        <f>VI9/$I9</f>
        <v>0.26697572446978146</v>
      </c>
      <c r="VK9" s="92">
        <f t="shared" ref="VK9:VK30" si="791">VG$31-VJ9</f>
        <v>5.2263848238746802E-2</v>
      </c>
      <c r="VL9" s="93">
        <f t="shared" ref="VL9:VL30" si="792">IF(VK9&gt;0,$G9*VH$31*VK9,0)</f>
        <v>94726.981413181566</v>
      </c>
      <c r="VM9" s="93">
        <f t="shared" ref="VM9:VM30" si="793">IF((VF$31-VL$31)&gt;0,VL9,VF$31*VL9/VL$31)</f>
        <v>0</v>
      </c>
      <c r="VN9" s="88" t="s">
        <v>17</v>
      </c>
      <c r="VO9" s="88" t="s">
        <v>17</v>
      </c>
      <c r="VP9" s="94">
        <f>($H9+$J9+$Q9+$Y9+$AG9+$AO9+$AW9+$BE9+$BM9+$BU9+$CC9+$CK9+$CS9+$DA9+$DI9+$DQ9+$DY9+$EG9+$EO9+$EW9+TA9+TI9+TQ9+TY9+UG9+UO9+UW9+VE9+VM9+NU9+OC9+OK9+OS9+PA9+PI9+PQ9+PY9+QG9+QO9+QW9+RE9+RM9+RU9+SC9+SK9+SS9+NM9+NE9+MW9+MO9+MG9+LY9+LQ9+LI9+LA9+KS9+KK9+KC9+JU9+JM9+JE9+IW9+IO9+IG9+HY9+HQ9+HI9+HA9+GS9+GK9+GC9+FU9+FM9+FE9)/$G9</f>
        <v>3055.409902130169</v>
      </c>
      <c r="VQ9" s="95">
        <f t="shared" ref="VQ9:VQ30" si="794">VP9/VP$31</f>
        <v>1.567761937056543</v>
      </c>
      <c r="VR9" s="96">
        <f>VQ9/$I9</f>
        <v>0.26697572446978146</v>
      </c>
      <c r="VS9" s="92">
        <f t="shared" ref="VS9:VS30" si="795">VO$31-VR9</f>
        <v>5.2263848238746802E-2</v>
      </c>
      <c r="VT9" s="93">
        <f t="shared" ref="VT9:VT30" si="796">IF(VS9&gt;0,$G9*VP$31*VS9,0)</f>
        <v>94726.981413181566</v>
      </c>
      <c r="VU9" s="93">
        <f t="shared" ref="VU9:VU30" si="797">IF((VN$31-VT$31)&gt;0,VT9,VN$31*VT9/VT$31)</f>
        <v>0</v>
      </c>
      <c r="VV9" s="88" t="s">
        <v>17</v>
      </c>
      <c r="VW9" s="88" t="s">
        <v>17</v>
      </c>
      <c r="VX9" s="94">
        <f>($H9+$J9+$Q9+$Y9+$AG9+$AO9+$AW9+$BE9+$BM9+$BU9+$CC9+$CK9+$CS9+$DA9+$DI9+$DQ9+$DY9+$EG9+$EO9+$EW9+TI9+TQ9+TY9+UG9+UO9+UW9+VE9+VM9+VU9+OC9+OK9+OS9+PA9+PI9+PQ9+PY9+QG9+QO9+QW9+RE9+RM9+RU9+SC9+SK9+SS9+TA9+NU9+NM9+NE9+MW9+MO9+MG9+LY9+LQ9+LI9+LA9+KS9+KK9+KC9+JU9+JM9+JE9+IW9+IO9+IG9+HY9+HQ9+HI9+HA9+GS9+GK9+GC9+FU9+FM9+FE9)/$G9</f>
        <v>3055.409902130169</v>
      </c>
      <c r="VY9" s="95">
        <f t="shared" ref="VY9:VY30" si="798">VX9/VX$31</f>
        <v>1.567761937056543</v>
      </c>
      <c r="VZ9" s="96">
        <f>VY9/$I9</f>
        <v>0.26697572446978146</v>
      </c>
      <c r="WA9" s="92">
        <f t="shared" ref="WA9:WA30" si="799">VW$31-VZ9</f>
        <v>5.2263848238746802E-2</v>
      </c>
      <c r="WB9" s="93">
        <f t="shared" ref="WB9:WB30" si="800">IF(WA9&gt;0,$G9*VX$31*WA9,0)</f>
        <v>94726.981413181566</v>
      </c>
      <c r="WC9" s="93">
        <f t="shared" ref="WC9:WC30" si="801">IF((VV$31-WB$31)&gt;0,WB9,VV$31*WB9/WB$31)</f>
        <v>0</v>
      </c>
      <c r="WD9" s="88" t="s">
        <v>17</v>
      </c>
      <c r="WE9" s="88" t="s">
        <v>17</v>
      </c>
      <c r="WF9" s="94">
        <f>($H9+$J9+$Q9+$Y9+$AG9+$AO9+$AW9+$BE9+$BM9+$BU9+$CC9+$CK9+$CS9+$DA9+$DI9+$DQ9+$DY9+$EG9+$EO9+$EW9+TQ9+TY9+UG9+UO9+UW9+VE9+VM9+VU9+WC9+OK9+OS9+PA9+PI9+PQ9+PY9+QG9+QO9+QW9+RE9+RM9+RU9+SC9+SK9+SS9+TA9+TI9+OC9+NU9+NM9+NE9+MW9+MO9+MG9+LY9+LQ9+LI9+LA9+KS9+KK9+KC9+JU9+JM9+JE9+IW9+IO9+IG9+HY9+HQ9+HI9+HA9+GS9+GK9+GC9+FU9+FM9+FE9)/$G9</f>
        <v>3055.409902130169</v>
      </c>
      <c r="WG9" s="95">
        <f t="shared" ref="WG9:WG30" si="802">WF9/WF$31</f>
        <v>1.567761937056543</v>
      </c>
      <c r="WH9" s="96">
        <f>WG9/$I9</f>
        <v>0.26697572446978146</v>
      </c>
      <c r="WI9" s="92">
        <f t="shared" ref="WI9:WI30" si="803">WE$31-WH9</f>
        <v>5.2263848238746802E-2</v>
      </c>
      <c r="WJ9" s="93">
        <f t="shared" ref="WJ9:WJ30" si="804">IF(WI9&gt;0,$G9*WF$31*WI9,0)</f>
        <v>94726.981413181566</v>
      </c>
      <c r="WK9" s="93">
        <f t="shared" ref="WK9:WK30" si="805">IF((WD$31-WJ$31)&gt;0,WJ9,WD$31*WJ9/WJ$31)</f>
        <v>0</v>
      </c>
      <c r="WL9" s="88" t="s">
        <v>17</v>
      </c>
      <c r="WM9" s="88" t="s">
        <v>17</v>
      </c>
      <c r="WN9" s="94">
        <f>($H9+$J9+$Q9+$Y9+$AG9+$AO9+$AW9+$BE9+$BM9+$BU9+$CC9+$CK9+$CS9+$DA9+$DI9+$DQ9+$DY9+$EG9+$EO9+$EW9+TY9+UG9+UO9+UW9+VE9+VM9+VU9+WC9+WK9+OS9+PA9+PI9+PQ9+PY9+QG9+QO9+QW9+RE9+RM9+RU9+SC9+SK9+SS9+TA9+TI9+TQ9+OK9+OC9+NU9+NM9+NE9+MW9+MO9+MG9+LY9+LQ9+LI9+LA9+KS9+KK9+KC9+JU9+JM9+JE9+IW9+IO9+IG9+HY9+HQ9+HI9+HA9+GS9+GK9+GC9+FU9+FM9+FE9)/$G9</f>
        <v>3055.409902130169</v>
      </c>
      <c r="WO9" s="95">
        <f t="shared" ref="WO9:WO30" si="806">WN9/WN$31</f>
        <v>1.567761937056543</v>
      </c>
      <c r="WP9" s="96">
        <f>WO9/$I9</f>
        <v>0.26697572446978146</v>
      </c>
      <c r="WQ9" s="92">
        <f t="shared" ref="WQ9:WQ30" si="807">WM$31-WP9</f>
        <v>5.2263848238746802E-2</v>
      </c>
      <c r="WR9" s="93">
        <f t="shared" ref="WR9:WR30" si="808">IF(WQ9&gt;0,$G9*WN$31*WQ9,0)</f>
        <v>94726.981413181566</v>
      </c>
      <c r="WS9" s="93">
        <f t="shared" ref="WS9:WS30" si="809">IF((WL$31-WR$31)&gt;0,WR9,WL$31*WR9/WR$31)</f>
        <v>0</v>
      </c>
      <c r="WT9" s="88" t="s">
        <v>17</v>
      </c>
      <c r="WU9" s="88" t="s">
        <v>17</v>
      </c>
      <c r="WV9" s="94">
        <f>($H9+$J9+$Q9+$Y9+$AG9+$AO9+$AW9+$BE9+$BM9+$BU9+$CC9+$CK9+$CS9+$DA9+$DI9+$DQ9+$DY9+$EG9+$EO9+$EW9+UG9+UO9+UW9+VE9+VM9+VU9+WC9+WK9+WS9+PA9+PI9+PQ9+PY9+QG9+QO9+QW9+RE9+RM9+RU9+SC9+SK9+SS9+TA9+TI9+TQ9+TY9+OS9+OK9+OC9+NU9+NM9+NE9+MW9+MO9+MG9+LY9+LQ9+LI9+LA9+KS9+KK9+KC9+JU9+JM9+JE9+IW9+IO9+IG9+HY9+HQ9+HI9+HA9+GS9+GK9+GC9+FU9+FM9+FE9)/$G9</f>
        <v>3055.409902130169</v>
      </c>
      <c r="WW9" s="95">
        <f t="shared" ref="WW9:WW30" si="810">WV9/WV$31</f>
        <v>1.567761937056543</v>
      </c>
      <c r="WX9" s="96">
        <f>WW9/$I9</f>
        <v>0.26697572446978146</v>
      </c>
      <c r="WY9" s="92">
        <f t="shared" ref="WY9:WY30" si="811">WU$31-WX9</f>
        <v>5.2263848238746802E-2</v>
      </c>
      <c r="WZ9" s="93">
        <f t="shared" ref="WZ9:WZ30" si="812">IF(WY9&gt;0,$G9*WV$31*WY9,0)</f>
        <v>94726.981413181566</v>
      </c>
      <c r="XA9" s="93">
        <f t="shared" ref="XA9:XA30" si="813">IF((WT$31-WZ$31)&gt;0,WZ9,WT$31*WZ9/WZ$31)</f>
        <v>0</v>
      </c>
      <c r="XB9" s="88" t="s">
        <v>17</v>
      </c>
      <c r="XC9" s="88" t="s">
        <v>17</v>
      </c>
      <c r="XD9" s="94">
        <f>($H9+$J9+$Q9+$Y9+$AG9+$AO9+$AW9+$BE9+$BM9+$BU9+$CC9+$CK9+$CS9+$DA9+$DI9+$DQ9+$DY9+$EG9+$EO9+$EW9+UO9+UW9+VE9+VM9+VU9+WC9+WK9+WS9+XA9+PI9+PQ9+PY9+QG9+QO9+QW9+RE9+RM9+RU9+SC9+SK9+SS9+TA9+TI9+TQ9+TY9+UG9+PA9+OS9+OK9+OC9+NU9+NM9+NE9+MW9+MO9+MG9+LY9+LQ9+LI9+LA9+KS9+KK9+KC9+JU9+JM9+JE9+IW9+IO9+IG9+HY9+HQ9+HI9+HA9+GS9+GK9+GC9+FU9+FM9+FE9)/$G9</f>
        <v>3055.409902130169</v>
      </c>
      <c r="XE9" s="95">
        <f t="shared" ref="XE9:XE30" si="814">XD9/XD$31</f>
        <v>1.567761937056543</v>
      </c>
      <c r="XF9" s="96">
        <f>XE9/$I9</f>
        <v>0.26697572446978146</v>
      </c>
      <c r="XG9" s="92">
        <f t="shared" ref="XG9:XG30" si="815">XC$31-XF9</f>
        <v>5.2263848238746802E-2</v>
      </c>
      <c r="XH9" s="93">
        <f t="shared" ref="XH9:XH30" si="816">IF(XG9&gt;0,$G9*XD$31*XG9,0)</f>
        <v>94726.981413181566</v>
      </c>
      <c r="XI9" s="93">
        <f t="shared" ref="XI9:XI30" si="817">IF((XB$31-XH$31)&gt;0,XH9,XB$31*XH9/XH$31)</f>
        <v>0</v>
      </c>
      <c r="XJ9" s="88" t="s">
        <v>17</v>
      </c>
      <c r="XK9" s="88" t="s">
        <v>17</v>
      </c>
      <c r="XL9" s="94">
        <f>($H9+$J9+$Q9+$Y9+$AG9+$AO9+$AW9+$BE9+$BM9+$BU9+$CC9+$CK9+$CS9+$DA9+$DI9+$DQ9+$DY9+$EG9+$EO9+$EW9+UW9+VE9+VM9+VU9+WC9+WK9+WS9+XA9+XI9+PQ9+PY9+QG9+QO9+QW9+RE9+RM9+RU9+SC9+SK9+SS9+TA9+TI9+TQ9+TY9+UG9+UO9+PI9+PA9+OS9+OK9+OC9+NU9+NM9+NE9+MW9+MO9+MG9+LY9+LQ9+LI9+LA9+KS9+KK9+KC9+JU9+JM9+JE9+IW9+IO9+IG9+HY9+HQ9+HI9+HA9+GS9+GK9+GC9+FU9+FM9+FE9)/$G9</f>
        <v>3055.409902130169</v>
      </c>
      <c r="XM9" s="95">
        <f t="shared" ref="XM9:XM30" si="818">XL9/XL$31</f>
        <v>1.567761937056543</v>
      </c>
      <c r="XN9" s="96">
        <f>XM9/$I9</f>
        <v>0.26697572446978146</v>
      </c>
      <c r="XO9" s="92">
        <f t="shared" ref="XO9:XO30" si="819">XK$31-XN9</f>
        <v>5.2263848238746802E-2</v>
      </c>
      <c r="XP9" s="93">
        <f t="shared" ref="XP9:XP30" si="820">IF(XO9&gt;0,$G9*XL$31*XO9,0)</f>
        <v>94726.981413181566</v>
      </c>
      <c r="XQ9" s="93">
        <f t="shared" ref="XQ9:XQ30" si="821">IF((XJ$31-XP$31)&gt;0,XP9,XJ$31*XP9/XP$31)</f>
        <v>0</v>
      </c>
      <c r="XR9" s="88" t="s">
        <v>17</v>
      </c>
      <c r="XS9" s="88" t="s">
        <v>17</v>
      </c>
      <c r="XT9" s="94">
        <f>($H9+$J9+$Q9+$Y9+$AG9+$AO9+$AW9+$BE9+$BM9+$BU9+$CC9+$CK9+$CS9+$DA9+$DI9+$DQ9+$DY9+$EG9+$EO9+$EW9+VE9+VM9+VU9+WC9+WK9+WS9+XA9+XI9+XQ9+PY9+QG9+QO9+QW9+RE9+RM9+RU9+SC9+SK9+SS9+TA9+TI9+TQ9+TY9+UG9+UO9+UW9+PQ9+PI9+PA9+OS9+OK9+OC9+NU9+NM9+NE9+MW9+MO9+MG9+LY9+LQ9+LI9+LA9+KS9+KK9+KC9+JU9+JM9+JE9+IW9+IO9+IG9+HY9+HQ9+HI9+HA9+GS9+GK9+GC9+FU9+FM9+FE9)/$G9</f>
        <v>3055.409902130169</v>
      </c>
      <c r="XU9" s="95">
        <f t="shared" ref="XU9:XU30" si="822">XT9/XT$31</f>
        <v>1.567761937056543</v>
      </c>
      <c r="XV9" s="96">
        <f>XU9/$I9</f>
        <v>0.26697572446978146</v>
      </c>
      <c r="XW9" s="92">
        <f t="shared" ref="XW9:XW30" si="823">XS$31-XV9</f>
        <v>5.2263848238746802E-2</v>
      </c>
      <c r="XX9" s="93">
        <f t="shared" ref="XX9:XX30" si="824">IF(XW9&gt;0,$G9*XT$31*XW9,0)</f>
        <v>94726.981413181566</v>
      </c>
      <c r="XY9" s="93">
        <f t="shared" ref="XY9:XY30" si="825">IF((XR$31-XX$31)&gt;0,XX9,XR$31*XX9/XX$31)</f>
        <v>0</v>
      </c>
      <c r="XZ9" s="88" t="s">
        <v>17</v>
      </c>
      <c r="YA9" s="88" t="s">
        <v>17</v>
      </c>
      <c r="YB9" s="94">
        <f>($H9+$J9+$Q9+$Y9+$AG9+$AO9+$AW9+$BE9+$BM9+$BU9+$CC9+$CK9+$CS9+$DA9+$DI9+$DQ9+$DY9+$EG9+$EO9+$EW9+VM9+VU9+WC9+WK9+WS9+XA9+XI9+XQ9+XY9+QG9+QO9+QW9+RE9+RM9+RU9+SC9+SK9+SS9+TA9+TI9+TQ9+TY9+UG9+UO9+UW9+VE9+PY9+PQ9+PI9+PA9+OS9+OK9+OC9+NU9+NM9+NE9+MW9+MO9+MG9+LY9+LQ9+LI9+LA9+KS9+KK9+KC9+JU9+JM9+JE9+IW9+IO9+IG9+HY9+HQ9+HI9+HA9+GS9+GK9+GC9+FU9+FM9+FE9)/$G9</f>
        <v>3055.409902130169</v>
      </c>
      <c r="YC9" s="95">
        <f t="shared" ref="YC9:YC30" si="826">YB9/YB$31</f>
        <v>1.567761937056543</v>
      </c>
      <c r="YD9" s="96">
        <f>YC9/$I9</f>
        <v>0.26697572446978146</v>
      </c>
      <c r="YE9" s="92">
        <f t="shared" ref="YE9:YE30" si="827">YA$31-YD9</f>
        <v>5.2263848238746802E-2</v>
      </c>
      <c r="YF9" s="93">
        <f t="shared" ref="YF9:YF30" si="828">IF(YE9&gt;0,$G9*YB$31*YE9,0)</f>
        <v>94726.981413181566</v>
      </c>
      <c r="YG9" s="93">
        <f t="shared" ref="YG9:YG30" si="829">IF((XZ$31-YF$31)&gt;0,YF9,XZ$31*YF9/YF$31)</f>
        <v>0</v>
      </c>
      <c r="YH9" s="88" t="s">
        <v>17</v>
      </c>
      <c r="YI9" s="88" t="s">
        <v>17</v>
      </c>
      <c r="YJ9" s="94">
        <f>($H9+$J9+$Q9+$Y9+$AG9+$AO9+$AW9+$BE9+$BM9+$BU9+$CC9+$CK9+$CS9+$DA9+$DI9+$DQ9+$DY9+$EG9+$EO9+$EW9+VU9+WC9+WK9+WS9+XA9+XI9+XQ9+XY9+YG9+QO9+QW9+RE9+RM9+RU9+SC9+SK9+SS9+TA9+TI9+TQ9+TY9+UG9+UO9+UW9+VE9+VM9+QG9+PY9+PQ9+PI9+PA9+OS9+OK9+OC9+NU9+NM9+NE9+MW9+MO9+MG9+LY9+LQ9+LI9+LA9+KS9+KK9+KC9+JU9+JM9+JE9+IW9+IO9+IG9+HY9+HQ9+HI9+HA9+GS9+GK9+GC9+FU9+FM9+FE9)/$G9</f>
        <v>3055.409902130169</v>
      </c>
      <c r="YK9" s="95">
        <f t="shared" ref="YK9:YK30" si="830">YJ9/YJ$31</f>
        <v>1.567761937056543</v>
      </c>
      <c r="YL9" s="96">
        <f>YK9/$I9</f>
        <v>0.26697572446978146</v>
      </c>
      <c r="YM9" s="92">
        <f t="shared" ref="YM9:YM30" si="831">YI$31-YL9</f>
        <v>5.2263848238746802E-2</v>
      </c>
      <c r="YN9" s="93">
        <f t="shared" ref="YN9:YN30" si="832">IF(YM9&gt;0,$G9*YJ$31*YM9,0)</f>
        <v>94726.981413181566</v>
      </c>
      <c r="YO9" s="93">
        <f t="shared" ref="YO9:YO30" si="833">IF((YH$31-YN$31)&gt;0,YN9,YH$31*YN9/YN$31)</f>
        <v>0</v>
      </c>
      <c r="YP9" s="88" t="s">
        <v>17</v>
      </c>
      <c r="YQ9" s="88" t="s">
        <v>17</v>
      </c>
      <c r="YR9" s="94">
        <f>($H9+$J9+$Q9+$Y9+$AG9+$AO9+$AW9+$BE9+$BM9+$BU9+$CC9+$CK9+$CS9+$DA9+$DI9+$DQ9+$DY9+$EG9+$EO9+$EW9+WC9+WK9+WS9+XA9+XI9+XQ9+XY9+YG9+YO9+QW9+RE9+RM9+RU9+SC9+SK9+SS9+TA9+TI9+TQ9+TY9+UG9+UO9+UW9+VE9+VM9+VU9+QO9+QG9+PY9+PQ9+PI9+PA9+OS9+OK9+OC9+NU9+NM9+NE9+MW9+MO9+MG9+LY9+LQ9+LI9+LA9+KS9+KK9+KC9+JU9+JM9+JE9+IW9+IO9+IG9+HY9+HQ9+HI9+HA9+GS9+GK9+GC9+FU9+FM9+FE9)/$G9</f>
        <v>3055.409902130169</v>
      </c>
      <c r="YS9" s="95">
        <f t="shared" ref="YS9:YS30" si="834">YR9/YR$31</f>
        <v>1.567761937056543</v>
      </c>
      <c r="YT9" s="96">
        <f>YS9/$I9</f>
        <v>0.26697572446978146</v>
      </c>
      <c r="YU9" s="92">
        <f t="shared" ref="YU9:YU30" si="835">YQ$31-YT9</f>
        <v>5.2263848238746802E-2</v>
      </c>
      <c r="YV9" s="93">
        <f t="shared" ref="YV9:YV30" si="836">IF(YU9&gt;0,$G9*YR$31*YU9,0)</f>
        <v>94726.981413181566</v>
      </c>
      <c r="YW9" s="93">
        <f t="shared" ref="YW9:YW30" si="837">IF((YP$31-YV$31)&gt;0,YV9,YP$31*YV9/YV$31)</f>
        <v>0</v>
      </c>
      <c r="YX9" s="88" t="s">
        <v>17</v>
      </c>
      <c r="YY9" s="88" t="s">
        <v>17</v>
      </c>
      <c r="YZ9" s="94">
        <f>($H9+$J9+$Q9+$Y9+$AG9+$AO9+$AW9+$BE9+$BM9+$BU9+$CC9+$CK9+$CS9+$DA9+$DI9+$DQ9+$DY9+$EG9+$EO9+$EW9+WK9+WS9+XA9+XI9+XQ9+XY9+YG9+YO9+YW9+RE9+RM9+RU9+SC9+SK9+SS9+TA9+TI9+TQ9+TY9+UG9+UO9+UW9+VE9+VM9+VU9+WC9+QW9+QO9+QG9+PY9+PQ9+PI9+PA9+OS9+OK9+OC9+NU9+NM9+NE9+MW9+MO9+MG9+LY9+LQ9+LI9+LA9+KS9+KK9+KC9+JU9+JM9+JE9+IW9+IO9+IG9+HY9+HQ9+HI9+HA9+GS9+GK9+GC9+FU9+FM9+FE9)/$G9</f>
        <v>3055.409902130169</v>
      </c>
      <c r="ZA9" s="95">
        <f t="shared" ref="ZA9:ZA30" si="838">YZ9/YZ$31</f>
        <v>1.567761937056543</v>
      </c>
      <c r="ZB9" s="96">
        <f>ZA9/$I9</f>
        <v>0.26697572446978146</v>
      </c>
      <c r="ZC9" s="92">
        <f t="shared" ref="ZC9:ZC30" si="839">YY$31-ZB9</f>
        <v>5.2263848238746802E-2</v>
      </c>
      <c r="ZD9" s="93">
        <f t="shared" ref="ZD9:ZD30" si="840">IF(ZC9&gt;0,$G9*YZ$31*ZC9,0)</f>
        <v>94726.981413181566</v>
      </c>
      <c r="ZE9" s="93">
        <f t="shared" ref="ZE9:ZE30" si="841">IF((YX$31-ZD$31)&gt;0,ZD9,YX$31*ZD9/ZD$31)</f>
        <v>0</v>
      </c>
      <c r="ZF9" s="88" t="s">
        <v>17</v>
      </c>
      <c r="ZG9" s="88" t="s">
        <v>17</v>
      </c>
      <c r="ZH9" s="94">
        <f>($H9+$J9+$Q9+$Y9+$AG9+$AO9+$AW9+$BE9+$BM9+$BU9+$CC9+$CK9+$CS9+$DA9+$DI9+$DQ9+$DY9+$EG9+$EO9+$EW9+WS9+XA9+XI9+XQ9+XY9+YG9+YO9+YW9+ZE9+RM9+RU9+SC9+SK9+SS9+TA9+TI9+TQ9+TY9+UG9+UO9+UW9+VE9+VM9+VU9+WC9+WK9+RE9+QW9+QO9+QG9+PY9+PQ9+PI9+PA9+OS9+OK9+OC9+NU9+NM9+NE9+MW9+MO9+MG9+LY9+LQ9+LI9+LA9+KS9+KK9+KC9+JU9+JM9+JE9+IW9+IO9+IG9+HY9+HQ9+HI9+HA9+GS9+GK9+GC9+FU9+FM9+FE9)/$G9</f>
        <v>3055.409902130169</v>
      </c>
      <c r="ZI9" s="95">
        <f t="shared" ref="ZI9:ZI30" si="842">ZH9/ZH$31</f>
        <v>1.567761937056543</v>
      </c>
      <c r="ZJ9" s="96">
        <f>ZI9/$I9</f>
        <v>0.26697572446978146</v>
      </c>
      <c r="ZK9" s="92">
        <f t="shared" ref="ZK9:ZK30" si="843">ZG$31-ZJ9</f>
        <v>5.2263848238746802E-2</v>
      </c>
      <c r="ZL9" s="93">
        <f t="shared" ref="ZL9:ZL30" si="844">IF(ZK9&gt;0,$G9*ZH$31*ZK9,0)</f>
        <v>94726.981413181566</v>
      </c>
      <c r="ZM9" s="93">
        <f t="shared" ref="ZM9:ZM30" si="845">IF((ZF$31-ZL$31)&gt;0,ZL9,ZF$31*ZL9/ZL$31)</f>
        <v>0</v>
      </c>
      <c r="ZN9" s="88" t="s">
        <v>17</v>
      </c>
      <c r="ZO9" s="88" t="s">
        <v>17</v>
      </c>
      <c r="ZP9" s="94">
        <f>($H9+$J9+$Q9+$Y9+$AG9+$AO9+$AW9+$BE9+$BM9+$BU9+$CC9+$CK9+$CS9+$DA9+$DI9+$DQ9+$DY9+$EG9+$EO9+$EW9+XA9+XI9+XQ9+XY9+YG9+YO9+YW9+ZE9+ZM9+RU9+SC9+SK9+SS9+TA9+TI9+TQ9+TY9+UG9+UO9+UW9+VE9+VM9+VU9+WC9+WK9+WS9+RM9+RE9+QW9+QO9+QG9+PY9+PQ9+PI9+PA9+OS9+OK9+OC9+NU9+NM9+NE9+MW9+MO9+MG9+LY9+LQ9+LI9+LA9+KS9+KK9+KC9+JU9+JM9+JE9+IW9+IO9+IG9+HY9+HQ9+HI9+HA9+GS9+GK9+GC9+FU9+FM9+FE9)/$G9</f>
        <v>3055.409902130169</v>
      </c>
      <c r="ZQ9" s="95">
        <f t="shared" ref="ZQ9:ZQ30" si="846">ZP9/ZP$31</f>
        <v>1.567761937056543</v>
      </c>
      <c r="ZR9" s="96">
        <f>ZQ9/$I9</f>
        <v>0.26697572446978146</v>
      </c>
      <c r="ZS9" s="92">
        <f t="shared" ref="ZS9:ZS30" si="847">ZO$31-ZR9</f>
        <v>5.2263848238746802E-2</v>
      </c>
      <c r="ZT9" s="93">
        <f t="shared" ref="ZT9:ZT30" si="848">IF(ZS9&gt;0,$G9*ZP$31*ZS9,0)</f>
        <v>94726.981413181566</v>
      </c>
      <c r="ZU9" s="93">
        <f t="shared" ref="ZU9:ZU30" si="849">IF((ZN$31-ZT$31)&gt;0,ZT9,ZN$31*ZT9/ZT$31)</f>
        <v>0</v>
      </c>
      <c r="ZV9" s="88" t="s">
        <v>17</v>
      </c>
      <c r="ZW9" s="88" t="s">
        <v>17</v>
      </c>
      <c r="ZX9" s="94">
        <f>($H9+$J9+$Q9+$Y9+$AG9+$AO9+$AW9+$BE9+$BM9+$BU9+$CC9+$CK9+$CS9+$DA9+$DI9+$DQ9+$DY9+$EG9+$EO9+$EW9+XI9+XQ9+XY9+YG9+YO9+YW9+ZE9+ZM9+ZU9+SC9+SK9+SS9+TA9+TI9+TQ9+TY9+UG9+UO9+UW9+VE9+VM9+VU9+WC9+WK9+WS9+XA9+RU9+RM9+RE9+QW9+QO9+QG9+PY9+PQ9+PI9+PA9+OS9+OK9+OC9+NU9+NM9+NE9+MW9+MO9+MG9+LY9+LQ9+LI9+LA9+KS9+KK9+KC9+JU9+JM9+JE9+IW9+IO9+IG9+HY9+HQ9+HI9+HA9+GS9+GK9+GC9+FU9+FM9+FE9)/$G9</f>
        <v>3055.409902130169</v>
      </c>
      <c r="ZY9" s="95">
        <f t="shared" ref="ZY9:ZY30" si="850">ZX9/ZX$31</f>
        <v>1.567761937056543</v>
      </c>
      <c r="ZZ9" s="96">
        <f>ZY9/$I9</f>
        <v>0.26697572446978146</v>
      </c>
      <c r="AAA9" s="92">
        <f t="shared" ref="AAA9:AAA30" si="851">ZW$31-ZZ9</f>
        <v>5.2263848238746802E-2</v>
      </c>
      <c r="AAB9" s="93">
        <f t="shared" ref="AAB9:AAB30" si="852">IF(AAA9&gt;0,$G9*ZX$31*AAA9,0)</f>
        <v>94726.981413181566</v>
      </c>
      <c r="AAC9" s="93">
        <f t="shared" ref="AAC9:AAC30" si="853">IF((ZV$31-AAB$31)&gt;0,AAB9,ZV$31*AAB9/AAB$31)</f>
        <v>0</v>
      </c>
      <c r="AAD9" s="88" t="s">
        <v>17</v>
      </c>
      <c r="AAE9" s="88" t="s">
        <v>17</v>
      </c>
      <c r="AAF9" s="94">
        <f>($H9+$J9+$Q9+$Y9+$AG9+$AO9+$AW9+$BE9+$BM9+$BU9+$CC9+$CK9+$CS9+$DA9+$DI9+$DQ9+$DY9+$EG9+$EO9+$EW9+XQ9+XY9+YG9+YO9+YW9+ZE9+ZM9+ZU9+AAC9+SK9+SS9+TA9+TI9+TQ9+TY9+UG9+UO9+UW9+VE9+VM9+VU9+WC9+WK9+WS9+XA9+XI9+SC9+RU9+RM9+RE9+QW9+QO9+QG9+PY9+PQ9+PI9+PA9+OS9+OK9+OC9+NU9+NM9+NE9+MW9+MO9+MG9+LY9+LQ9+LI9+LA9+KS9+KK9+KC9+JU9+JM9+JE9+IW9+IO9+IG9+HY9+HQ9+HI9+HA9+GS9+GK9+GC9+FU9+FM9+FE9)/$G9</f>
        <v>3055.409902130169</v>
      </c>
      <c r="AAG9" s="95">
        <f t="shared" ref="AAG9:AAG30" si="854">AAF9/AAF$31</f>
        <v>1.567761937056543</v>
      </c>
      <c r="AAH9" s="96">
        <f>AAG9/$I9</f>
        <v>0.26697572446978146</v>
      </c>
      <c r="AAI9" s="92">
        <f t="shared" ref="AAI9:AAI30" si="855">AAE$31-AAH9</f>
        <v>5.2263848238746802E-2</v>
      </c>
      <c r="AAJ9" s="93">
        <f t="shared" ref="AAJ9:AAJ30" si="856">IF(AAI9&gt;0,$G9*AAF$31*AAI9,0)</f>
        <v>94726.981413181566</v>
      </c>
      <c r="AAK9" s="93">
        <f t="shared" ref="AAK9:AAK30" si="857">IF((AAD$31-AAJ$31)&gt;0,AAJ9,AAD$31*AAJ9/AAJ$31)</f>
        <v>0</v>
      </c>
      <c r="AAL9" s="88" t="s">
        <v>17</v>
      </c>
      <c r="AAM9" s="88" t="s">
        <v>17</v>
      </c>
      <c r="AAN9" s="94">
        <f>($H9+$J9+$Q9+$Y9+$AG9+$AO9+$AW9+$BE9+$BM9+$BU9+$CC9+$CK9+$CS9+$DA9+$DI9+$DQ9+$DY9+$EG9+$EO9+$EW9+XY9+YG9+YO9+YW9+ZE9+ZM9+ZU9+AAC9+AAK9+SS9+TA9+TI9+TQ9+TY9+UG9+UO9+UW9+VE9+VM9+VU9+WC9+WK9+WS9+XA9+XI9+XQ9+SK9+SC9+RU9+RM9+RE9+QW9+QO9+QG9+PY9+PQ9+PI9+PA9+OS9+OK9+OC9+NU9+NM9+NE9+MW9+MO9+MG9+LY9+LQ9+LI9+LA9+KS9+KK9+KC9+JU9+JM9+JE9+IW9+IO9+IG9+HY9+HQ9+HI9+HA9+GS9+GK9+GC9+FU9+FM9+FE9)/$G9</f>
        <v>3055.409902130169</v>
      </c>
      <c r="AAO9" s="95">
        <f t="shared" ref="AAO9:AAO30" si="858">AAN9/AAN$31</f>
        <v>1.567761937056543</v>
      </c>
      <c r="AAP9" s="96">
        <f>AAO9/$I9</f>
        <v>0.26697572446978146</v>
      </c>
      <c r="AAQ9" s="92">
        <f t="shared" ref="AAQ9:AAQ30" si="859">AAM$31-AAP9</f>
        <v>5.2263848238746802E-2</v>
      </c>
      <c r="AAR9" s="93">
        <f t="shared" ref="AAR9:AAR30" si="860">IF(AAQ9&gt;0,$G9*AAN$31*AAQ9,0)</f>
        <v>94726.981413181566</v>
      </c>
      <c r="AAS9" s="93">
        <f t="shared" ref="AAS9:AAS30" si="861">IF((AAL$31-AAR$31)&gt;0,AAR9,AAL$31*AAR9/AAR$31)</f>
        <v>0</v>
      </c>
      <c r="AAT9" s="88" t="s">
        <v>17</v>
      </c>
      <c r="AAU9" s="88" t="s">
        <v>17</v>
      </c>
      <c r="AAV9" s="94">
        <f>($H9+$J9+$Q9+$Y9+$AG9+$AO9+$AW9+$BE9+$BM9+$BU9+$CC9+$CK9+$CS9+$DA9+$DI9+$DQ9+$DY9+$EG9+$EO9+$EW9+YG9+YO9+YW9+ZE9+ZM9+ZU9+AAC9+AAK9+AAS9+TA9+TI9+TQ9+TY9+UG9+UO9+UW9+VE9+VM9+VU9+WC9+WK9+WS9+XA9+XI9+XQ9+XY9+SS9+SK9+SC9+RU9+RM9+RE9+QW9+QO9+QG9+PY9+PQ9+PI9+PA9+OS9+OK9+OC9+NU9+NM9+NE9+MW9+MO9+MG9+LY9+LQ9+LI9+LA9+KS9+KK9+KC9+JU9+JM9+JE9+IW9+IO9+IG9+HY9+HQ9+HI9+HA9+GS9+GK9+GC9+FU9+FM9+FE9)/$G9</f>
        <v>3055.409902130169</v>
      </c>
      <c r="AAW9" s="95">
        <f t="shared" ref="AAW9:AAW30" si="862">AAV9/AAV$31</f>
        <v>1.567761937056543</v>
      </c>
      <c r="AAX9" s="96">
        <f>AAW9/$I9</f>
        <v>0.26697572446978146</v>
      </c>
      <c r="AAY9" s="92">
        <f t="shared" ref="AAY9:AAY30" si="863">AAU$31-AAX9</f>
        <v>5.2263848238746802E-2</v>
      </c>
      <c r="AAZ9" s="93">
        <f t="shared" ref="AAZ9:AAZ30" si="864">IF(AAY9&gt;0,$G9*AAV$31*AAY9,0)</f>
        <v>94726.981413181566</v>
      </c>
      <c r="ABA9" s="93">
        <f t="shared" ref="ABA9:ABA30" si="865">IF((AAT$31-AAZ$31)&gt;0,AAZ9,AAT$31*AAZ9/AAZ$31)</f>
        <v>0</v>
      </c>
      <c r="ABB9" s="88" t="s">
        <v>17</v>
      </c>
      <c r="ABC9" s="88" t="s">
        <v>17</v>
      </c>
      <c r="ABD9" s="94">
        <f>($H9+$J9+$Q9+$Y9+$AG9+$AO9+$AW9+$BE9+$BM9+$BU9+$CC9+$CK9+$CS9+$DA9+$DI9+$DQ9+$DY9+$EG9+$EO9+$EW9+YO9+YW9+ZE9+ZM9+ZU9+AAC9+AAK9+AAS9+ABA9+TI9+TQ9+TY9+UG9+UO9+UW9+VE9+VM9+VU9+WC9+WK9+WS9+XA9+XI9+XQ9+XY9+YG9+TA9+SS9+SK9+SC9+RU9+RM9+RE9+QW9+QO9+QG9+PY9+PQ9+PI9+PA9+OS9+OK9+OC9+NU9+NM9+NE9+MW9+MO9+MG9+LY9+LQ9+LI9+LA9+KS9+KK9+KC9+JU9+JM9+JE9+IW9+IO9+IG9+HY9+HQ9+HI9+HA9+GS9+GK9+GC9+FU9+FM9+FE9)/$G9</f>
        <v>3055.409902130169</v>
      </c>
      <c r="ABE9" s="95">
        <f t="shared" ref="ABE9:ABE30" si="866">ABD9/ABD$31</f>
        <v>1.567761937056543</v>
      </c>
      <c r="ABF9" s="96">
        <f>ABE9/$I9</f>
        <v>0.26697572446978146</v>
      </c>
      <c r="ABG9" s="92">
        <f t="shared" ref="ABG9:ABG30" si="867">ABC$31-ABF9</f>
        <v>5.2263848238746802E-2</v>
      </c>
      <c r="ABH9" s="93">
        <f t="shared" ref="ABH9:ABH30" si="868">IF(ABG9&gt;0,$G9*ABD$31*ABG9,0)</f>
        <v>94726.981413181566</v>
      </c>
      <c r="ABI9" s="93">
        <f t="shared" ref="ABI9:ABI30" si="869">IF((ABB$31-ABH$31)&gt;0,ABH9,ABB$31*ABH9/ABH$31)</f>
        <v>0</v>
      </c>
      <c r="ABJ9" s="88" t="s">
        <v>17</v>
      </c>
      <c r="ABK9" s="88" t="s">
        <v>17</v>
      </c>
      <c r="ABL9" s="94">
        <f>($H9+$J9+$Q9+$Y9+$AG9+$AO9+$AW9+$BE9+$BM9+$BU9+$CC9+$CK9+$CS9+$DA9+$DI9+$DQ9+$DY9+$EG9+$EO9+$EW9+YW9+ZE9+ZM9+ZU9+AAC9+AAK9+AAS9+ABA9+ABI9+TQ9+TY9+UG9+UO9+UW9+VE9+VM9+VU9+WC9+WK9+WS9+XA9+XI9+XQ9+XY9+YG9+YO9+TI9+TA9+SS9+SK9+SC9+RU9+RM9+RE9+QW9+QO9+QG9+PY9+PQ9+PI9+PA9+OS9+OK9+OC9+NU9+NM9+NE9+MW9+MO9+MG9+LY9+LQ9+LI9+LA9+KS9+KK9+KC9+JU9+JM9+JE9+IW9+IO9+IG9+HY9+HQ9+HI9+HA9+GS9+GK9+GC9+FU9+FM9+FE9)/$G9</f>
        <v>3055.409902130169</v>
      </c>
      <c r="ABM9" s="95">
        <f t="shared" ref="ABM9:ABM30" si="870">ABL9/ABL$31</f>
        <v>1.567761937056543</v>
      </c>
      <c r="ABN9" s="96">
        <f>ABM9/$I9</f>
        <v>0.26697572446978146</v>
      </c>
      <c r="ABO9" s="92">
        <f t="shared" ref="ABO9:ABO30" si="871">ABK$31-ABN9</f>
        <v>5.2263848238746802E-2</v>
      </c>
      <c r="ABP9" s="93">
        <f t="shared" ref="ABP9:ABP30" si="872">IF(ABO9&gt;0,$G9*ABL$31*ABO9,0)</f>
        <v>94726.981413181566</v>
      </c>
      <c r="ABQ9" s="93">
        <f t="shared" ref="ABQ9:ABQ30" si="873">IF((ABJ$31-ABP$31)&gt;0,ABP9,ABJ$31*ABP9/ABP$31)</f>
        <v>0</v>
      </c>
      <c r="ABR9" s="88" t="s">
        <v>17</v>
      </c>
      <c r="ABS9" s="88" t="s">
        <v>17</v>
      </c>
      <c r="ABT9" s="94">
        <f>($H9+$J9+$Q9+$Y9+$AG9+$AO9+$AW9+$BE9+$BM9+$BU9+$CC9+$CK9+$CS9+$DA9+$DI9+$DQ9+$DY9+$EG9+$EO9+$EW9+ZE9+ZM9+ZU9+AAC9+AAK9+AAS9+ABA9+ABI9+ABQ9+TY9+UG9+UO9+UW9+VE9+VM9+VU9+WC9+WK9+WS9+XA9+XI9+XQ9+XY9+YG9+YO9+YW9+TQ9+TI9+TA9+SS9+SK9+SC9+RU9+RM9+RE9+QW9+QO9+QG9+PY9+PQ9+PI9+PA9+OS9+OK9+OC9+NU9+NM9+NE9+MW9+MO9+MG9+LY9+LQ9+LI9+LA9+KS9+KK9+KC9+JU9+JM9+JE9+IW9+IO9+IG9+HY9+HQ9+HI9+HA9+GS9+GK9+GC9+FU9+FM9+FE9)/$G9</f>
        <v>3055.409902130169</v>
      </c>
      <c r="ABU9" s="95">
        <f t="shared" ref="ABU9:ABU30" si="874">ABT9/ABT$31</f>
        <v>1.567761937056543</v>
      </c>
      <c r="ABV9" s="96">
        <f>ABU9/$I9</f>
        <v>0.26697572446978146</v>
      </c>
      <c r="ABW9" s="92">
        <f t="shared" ref="ABW9:ABW30" si="875">ABS$31-ABV9</f>
        <v>5.2263848238746802E-2</v>
      </c>
      <c r="ABX9" s="93">
        <f t="shared" ref="ABX9:ABX30" si="876">IF(ABW9&gt;0,$G9*ABT$31*ABW9,0)</f>
        <v>94726.981413181566</v>
      </c>
      <c r="ABY9" s="93">
        <f t="shared" ref="ABY9:ABY30" si="877">IF((ABR$31-ABX$31)&gt;0,ABX9,ABR$31*ABX9/ABX$31)</f>
        <v>0</v>
      </c>
      <c r="ABZ9" s="88" t="s">
        <v>17</v>
      </c>
      <c r="ACA9" s="88" t="s">
        <v>17</v>
      </c>
      <c r="ACB9" s="94">
        <f>($H9+$J9+$Q9+$Y9+$AG9+$AO9+$AW9+$BE9+$BM9+$BU9+$CC9+$CK9+$CS9+$DA9+$DI9+$DQ9+$DY9+$EG9+$EO9+$EW9+ZM9+ZU9+AAC9+AAK9+AAS9+ABA9+ABI9+ABQ9+ABY9+UG9+UO9+UW9+VE9+VM9+VU9+WC9+WK9+WS9+XA9+XI9+XQ9+XY9+YG9+YO9+YW9+ZE9+TY9+TQ9+TI9+TA9+SS9+SK9+SC9+RU9+RM9+RE9+QW9+QO9+QG9+PY9+PQ9+PI9+PA9+OS9+OK9+OC9+NU9+NM9+NE9+MW9+MO9+MG9+LY9+LQ9+LI9+LA9+KS9+KK9+KC9+JU9+JM9+JE9+IW9+IO9+IG9+HY9+HQ9+HI9+HA9+GS9+GK9+GC9+FU9+FM9+FE9)/$G9</f>
        <v>3055.409902130169</v>
      </c>
      <c r="ACC9" s="95">
        <f t="shared" ref="ACC9:ACC30" si="878">ACB9/ACB$31</f>
        <v>1.567761937056543</v>
      </c>
      <c r="ACD9" s="96">
        <f>ACC9/$I9</f>
        <v>0.26697572446978146</v>
      </c>
      <c r="ACE9" s="92">
        <f t="shared" ref="ACE9:ACE30" si="879">ACA$31-ACD9</f>
        <v>5.2263848238746802E-2</v>
      </c>
      <c r="ACF9" s="93">
        <f t="shared" ref="ACF9:ACF30" si="880">IF(ACE9&gt;0,$G9*ACB$31*ACE9,0)</f>
        <v>94726.981413181566</v>
      </c>
      <c r="ACG9" s="93">
        <f t="shared" ref="ACG9:ACG30" si="881">IF((ABZ$31-ACF$31)&gt;0,ACF9,ABZ$31*ACF9/ACF$31)</f>
        <v>0</v>
      </c>
      <c r="ACH9" s="88" t="s">
        <v>17</v>
      </c>
      <c r="ACI9" s="88" t="s">
        <v>17</v>
      </c>
      <c r="ACJ9" s="94">
        <f>($H9+$J9+$Q9+$Y9+$AG9+$AO9+$AW9+$BE9+$BM9+$BU9+$CC9+$CK9+$CS9+$DA9+$DI9+$DQ9+$DY9+$EG9+$EO9+$EW9+ZU9+AAC9+AAK9+AAS9+ABA9+ABI9+ABQ9+ABY9+ACG9+UO9+UW9+VE9+VM9+VU9+WC9+WK9+WS9+XA9+XI9+XQ9+XY9+YG9+YO9+YW9+ZE9+ZM9+UG9+TY9+TQ9+TI9+TA9+SS9+SK9+SC9+RU9+RM9+RE9+QW9+QO9+QG9+PY9+PQ9+PI9+PA9+OS9+OK9+OC9+NU9+NM9+NE9+MW9+MO9+MG9+LY9+LQ9+LI9+LA9+KS9+KK9+KC9+JU9+JM9+JE9+IW9+IO9+IG9+HY9+HQ9+HI9+HA9+GS9+GK9+GC9+FU9+FM9+FE9)/$G9</f>
        <v>3055.409902130169</v>
      </c>
      <c r="ACK9" s="95">
        <f t="shared" ref="ACK9:ACK30" si="882">ACJ9/ACJ$31</f>
        <v>1.567761937056543</v>
      </c>
      <c r="ACL9" s="96">
        <f>ACK9/$I9</f>
        <v>0.26697572446978146</v>
      </c>
      <c r="ACM9" s="92">
        <f t="shared" ref="ACM9:ACM30" si="883">ACI$31-ACL9</f>
        <v>5.2263848238746802E-2</v>
      </c>
      <c r="ACN9" s="93">
        <f t="shared" ref="ACN9:ACN30" si="884">IF(ACM9&gt;0,$G9*ACJ$31*ACM9,0)</f>
        <v>94726.981413181566</v>
      </c>
      <c r="ACO9" s="93">
        <f t="shared" ref="ACO9:ACO30" si="885">IF((ACH$31-ACN$31)&gt;0,ACN9,ACH$31*ACN9/ACN$31)</f>
        <v>0</v>
      </c>
      <c r="ACP9" s="88" t="s">
        <v>17</v>
      </c>
      <c r="ACQ9" s="88" t="s">
        <v>17</v>
      </c>
      <c r="ACR9" s="94">
        <f>($H9+$J9+$Q9+$Y9+$AG9+$AO9+$AW9+$BE9+$BM9+$BU9+$CC9+$CK9+$CS9+$DA9+$DI9+$DQ9+$DY9+$EG9+$EO9+$EW9+AAC9+AAK9+AAS9+ABA9+ABI9+ABQ9+ABY9+ACG9+ACO9+UW9+VE9+VM9+VU9+WC9+WK9+WS9+XA9+XI9+XQ9+XY9+YG9+YO9+YW9+ZE9+ZM9+ZU9+UO9+UG9+TY9+TQ9+TI9+TA9+SS9+SK9+SC9+RU9+RM9+RE9+QW9+QO9+QG9+PY9+PQ9+PI9+PA9+OS9+OK9+OC9+NU9+NM9+NE9+MW9+MO9+MG9+LY9+LQ9+LI9+LA9+KS9+KK9+KC9+JU9+JM9+JE9+IW9+IO9+IG9+HY9+HQ9+HI9+HA9+GS9+GK9+GC9+FU9+FM9+FE9)/$G9</f>
        <v>3055.409902130169</v>
      </c>
      <c r="ACS9" s="95">
        <f t="shared" ref="ACS9:ACS30" si="886">ACR9/ACR$31</f>
        <v>1.567761937056543</v>
      </c>
      <c r="ACT9" s="96">
        <f>ACS9/$I9</f>
        <v>0.26697572446978146</v>
      </c>
      <c r="ACU9" s="92">
        <f t="shared" ref="ACU9:ACU30" si="887">ACQ$31-ACT9</f>
        <v>5.2263848238746802E-2</v>
      </c>
      <c r="ACV9" s="93">
        <f t="shared" ref="ACV9:ACV30" si="888">IF(ACU9&gt;0,$G9*ACR$31*ACU9,0)</f>
        <v>94726.981413181566</v>
      </c>
      <c r="ACW9" s="93">
        <f t="shared" ref="ACW9:ACW30" si="889">IF((ACP$31-ACV$31)&gt;0,ACV9,ACP$31*ACV9/ACV$31)</f>
        <v>0</v>
      </c>
      <c r="ACX9" s="88" t="s">
        <v>17</v>
      </c>
      <c r="ACY9" s="88" t="s">
        <v>17</v>
      </c>
      <c r="ACZ9" s="94">
        <f>($H9+$J9+$Q9+$Y9+$AG9+$AO9+$AW9+$BE9+$BM9+$BU9+$CC9+$CK9+$CS9+$DA9+$DI9+$DQ9+$DY9+$EG9+$EO9+$EW9+AAK9+AAS9+ABA9+ABI9+ABQ9+ABY9+ACG9+ACO9+ACW9+VE9+VM9+VU9+WC9+WK9+WS9+XA9+XI9+XQ9+XY9+YG9+YO9+YW9+ZE9+ZM9+ZU9+AAC9+UW9+UO9+UG9+TY9+TQ9+TI9+TA9+SS9+SK9+SC9+RU9+RM9+RE9+QW9+QO9+QG9+PY9+PQ9+PI9+PA9+OS9+OK9+OC9+NU9+NM9+NE9+MW9+MO9+MG9+LY9+LQ9+LI9+LA9+KS9+KK9+KC9+JU9+JM9+JE9+IW9+IO9+IG9+HY9+HQ9+HI9+HA9+GS9+GK9+GC9+FU9+FM9+FE9)/$G9</f>
        <v>3055.409902130169</v>
      </c>
      <c r="ADA9" s="95">
        <f t="shared" ref="ADA9:ADA30" si="890">ACZ9/ACZ$31</f>
        <v>1.567761937056543</v>
      </c>
      <c r="ADB9" s="96">
        <f>ADA9/$I9</f>
        <v>0.26697572446978146</v>
      </c>
      <c r="ADC9" s="92">
        <f t="shared" ref="ADC9:ADC30" si="891">ACY$31-ADB9</f>
        <v>5.2263848238746802E-2</v>
      </c>
      <c r="ADD9" s="93">
        <f t="shared" ref="ADD9:ADD30" si="892">IF(ADC9&gt;0,$G9*ACZ$31*ADC9,0)</f>
        <v>94726.981413181566</v>
      </c>
      <c r="ADE9" s="93">
        <f t="shared" ref="ADE9:ADE30" si="893">IF((ACX$31-ADD$31)&gt;0,ADD9,ACX$31*ADD9/ADD$31)</f>
        <v>0</v>
      </c>
      <c r="ADF9" s="88" t="s">
        <v>17</v>
      </c>
      <c r="ADG9" s="88" t="s">
        <v>17</v>
      </c>
      <c r="ADH9" s="94">
        <f>($H9+$J9+$Q9+$Y9+$AG9+$AO9+$AW9+$BE9+$BM9+$BU9+$CC9+$CK9+$CS9+$DA9+$DI9+$DQ9+$DY9+$EG9+$EO9+$EW9+AAS9+ABA9+ABI9+ABQ9+ABY9+ACG9+ACO9+ACW9+ADE9+VM9+VU9+WC9+WK9+WS9+XA9+XI9+XQ9+XY9+YG9+YO9+YW9+ZE9+ZM9+ZU9+AAC9+AAK9+VE9+UW9+UO9+UG9+TY9+TQ9+TI9+TA9+SS9+SK9+SC9+RU9+RM9+RE9+QW9+QO9+QG9+PY9+PQ9+PI9+PA9+OS9+OK9+OC9+NU9+NM9+NE9+MW9+MO9+MG9+LY9+LQ9+LI9+LA9+KS9+KK9+KC9+JU9+JM9+JE9+IW9+IO9+IG9+HY9+HQ9+HI9+HA9+GS9+GK9+GC9+FU9+FM9+FE9)/$G9</f>
        <v>3055.409902130169</v>
      </c>
      <c r="ADI9" s="95">
        <f t="shared" ref="ADI9:ADI30" si="894">ADH9/ADH$31</f>
        <v>1.567761937056543</v>
      </c>
      <c r="ADJ9" s="96">
        <f>ADI9/$I9</f>
        <v>0.26697572446978146</v>
      </c>
      <c r="ADK9" s="92">
        <f t="shared" ref="ADK9:ADK30" si="895">ADG$31-ADJ9</f>
        <v>5.2263848238746802E-2</v>
      </c>
      <c r="ADL9" s="93">
        <f t="shared" ref="ADL9:ADL30" si="896">IF(ADK9&gt;0,$G9*ADH$31*ADK9,0)</f>
        <v>94726.981413181566</v>
      </c>
      <c r="ADM9" s="93">
        <f t="shared" ref="ADM9:ADM30" si="897">IF((ADF$31-ADL$31)&gt;0,ADL9,ADF$31*ADL9/ADL$31)</f>
        <v>0</v>
      </c>
      <c r="ADN9" s="88" t="s">
        <v>17</v>
      </c>
      <c r="ADO9" s="88" t="s">
        <v>17</v>
      </c>
      <c r="ADP9" s="94">
        <f>($H9+$J9+$Q9+$Y9+$AG9+$AO9+$AW9+$BE9+$BM9+$BU9+$CC9+$CK9+$CS9+$DA9+$DI9+$DQ9+$DY9+$EG9+$EO9+$EW9+ABA9+ABI9+ABQ9+ABY9+ACG9+ACO9+ACW9+ADE9+ADM9+VU9+WC9+WK9+WS9+XA9+XI9+XQ9+XY9+YG9+YO9+YW9+ZE9+ZM9+ZU9+AAC9+AAK9+AAS9+VM9+VE9+UW9+UO9+UG9+TY9+TQ9+TI9+TA9+SS9+SK9+SC9+RU9+RM9+RE9+QW9+QO9+QG9+PY9+PQ9+PI9+PA9+OS9+OK9+OC9+NU9+NM9+NE9+MW9+MO9+MG9+LY9+LQ9+LI9+LA9+KS9+KK9+KC9+JU9+JM9+JE9+IW9+IO9+IG9+HY9+HQ9+HI9+HA9+GS9+GK9+GC9+FU9+FM9+FE9)/$G9</f>
        <v>3055.409902130169</v>
      </c>
      <c r="ADQ9" s="95">
        <f t="shared" ref="ADQ9:ADQ30" si="898">ADP9/ADP$31</f>
        <v>1.567761937056543</v>
      </c>
      <c r="ADR9" s="96">
        <f>ADQ9/$I9</f>
        <v>0.26697572446978146</v>
      </c>
      <c r="ADS9" s="92">
        <f t="shared" ref="ADS9:ADS30" si="899">ADO$31-ADR9</f>
        <v>5.2263848238746802E-2</v>
      </c>
      <c r="ADT9" s="93">
        <f t="shared" ref="ADT9:ADT30" si="900">IF(ADS9&gt;0,$G9*ADP$31*ADS9,0)</f>
        <v>94726.981413181566</v>
      </c>
      <c r="ADU9" s="93">
        <f t="shared" ref="ADU9:ADU30" si="901">IF((ADN$31-ADT$31)&gt;0,ADT9,ADN$31*ADT9/ADT$31)</f>
        <v>0</v>
      </c>
      <c r="ADV9" s="88" t="s">
        <v>17</v>
      </c>
      <c r="ADW9" s="88" t="s">
        <v>17</v>
      </c>
      <c r="ADX9" s="94">
        <f>($H9+$J9+$Q9+$Y9+$AG9+$AO9+$AW9+$BE9+$BM9+$BU9+$CC9+$CK9+$CS9+$DA9+$DI9+$DQ9+$DY9+$EG9+$EO9+$EW9+ABI9+ABQ9+ABY9+ACG9+ACO9+ACW9+ADE9+ADM9+ADU9+WC9+WK9+WS9+XA9+XI9+XQ9+XY9+YG9+YO9+YW9+ZE9+ZM9+ZU9+AAC9+AAK9+AAS9+ABA9+VU9+VM9+VE9+UW9+UO9+UG9+TY9+TQ9+TI9+TA9+SS9+SK9+SC9+RU9+RM9+RE9+QW9+QO9+QG9+PY9+PQ9+PI9+PA9+OS9+OK9+OC9+NU9+NM9+NE9+MW9+MO9+MG9+LY9+LQ9+LI9+LA9+KS9+KK9+KC9+JU9+JM9+JE9+IW9+IO9+IG9+HY9+HQ9+HI9+HA9+GS9+GK9+GC9+FU9+FM9+FE9)/$G9</f>
        <v>3055.409902130169</v>
      </c>
      <c r="ADY9" s="95">
        <f t="shared" ref="ADY9:ADY30" si="902">ADX9/ADX$31</f>
        <v>1.567761937056543</v>
      </c>
      <c r="ADZ9" s="96">
        <f>ADY9/$I9</f>
        <v>0.26697572446978146</v>
      </c>
      <c r="AEA9" s="92">
        <f t="shared" ref="AEA9:AEA30" si="903">ADW$31-ADZ9</f>
        <v>5.2263848238746802E-2</v>
      </c>
      <c r="AEB9" s="93">
        <f t="shared" ref="AEB9:AEB30" si="904">IF(AEA9&gt;0,$G9*ADX$31*AEA9,0)</f>
        <v>94726.981413181566</v>
      </c>
      <c r="AEC9" s="93">
        <f t="shared" ref="AEC9:AEC30" si="905">IF((ADV$31-AEB$31)&gt;0,AEB9,ADV$31*AEB9/AEB$31)</f>
        <v>0</v>
      </c>
      <c r="AED9" s="94">
        <f>$Q9+$Y9+$AG9+$AO9+$AW9+$BE9+$BM9+$BU9+$CC9+$CK9+$CS9+$DA9+$DI9+$DQ9+$DY9+$EG9+$EO9+$EW9+$FE9+FM9+FU9+GC9+GK9+GS9+HA9+HI9+HQ9+HY9+IG9+IO9+IW9+JE9+JM9+JU9+KC9+KK9+KS9+LA9+LI9+LQ9+LY9+MG9+MO9+MW9+NE9+NM9+NU9+OC9+OK9+OS9+PA9+PI9+PQ9+PY9+QG9+QO9+QW9+RE9+RM9+RU9+SC9+SK9+SS9+TA9+TI9+TQ9+TY9+UG9+UO9+UW9+VE9+VM9+VU9+WC9+WK9+WS9+XA9+XI9+XQ9+XY9+YG9+YO9+YW9+ZE9+ZM9+ZU9+AAC9+AAK9+AAS9+ABA9+ABI9+ABQ9+ABY9+ACG9+ACO9+ACW9+ADE9+ADM9+ADU9+AEC9</f>
        <v>2261021.5393210724</v>
      </c>
      <c r="AEE9" s="97">
        <f t="shared" ref="AEE9:AEE31" si="906">J9+AED9</f>
        <v>2611231.2089810567</v>
      </c>
      <c r="AEF9" s="88" t="s">
        <v>17</v>
      </c>
    </row>
    <row r="10" spans="1:813" s="35" customFormat="1" ht="27.75" customHeight="1">
      <c r="A10" s="44" t="s">
        <v>131</v>
      </c>
      <c r="B10" s="88" t="s">
        <v>17</v>
      </c>
      <c r="C10" s="88" t="s">
        <v>17</v>
      </c>
      <c r="D10" s="88" t="s">
        <v>17</v>
      </c>
      <c r="E10" s="88" t="s">
        <v>17</v>
      </c>
      <c r="F10" s="88" t="s">
        <v>17</v>
      </c>
      <c r="G10" s="45">
        <f>'Исходные данные'!C12</f>
        <v>668</v>
      </c>
      <c r="H10" s="45">
        <f>'Исходные данные'!D12</f>
        <v>146300</v>
      </c>
      <c r="I10" s="89">
        <f>'Расчет поправочного коэф'!G11</f>
        <v>3.9148676411688634</v>
      </c>
      <c r="J10" s="45">
        <f t="shared" si="485"/>
        <v>251548.45089555875</v>
      </c>
      <c r="K10" s="90">
        <f t="shared" si="486"/>
        <v>595.58151331670467</v>
      </c>
      <c r="L10" s="91">
        <f t="shared" si="487"/>
        <v>0.44629689114084914</v>
      </c>
      <c r="M10" s="91">
        <f t="shared" ref="M10:M30" si="907">L10/$I10</f>
        <v>0.11400050577638382</v>
      </c>
      <c r="N10" s="88" t="s">
        <v>17</v>
      </c>
      <c r="O10" s="92">
        <f t="shared" si="488"/>
        <v>7.4573516670437073E-2</v>
      </c>
      <c r="P10" s="93">
        <f t="shared" si="489"/>
        <v>66478.074739275151</v>
      </c>
      <c r="Q10" s="93">
        <f t="shared" si="490"/>
        <v>66478.074739275151</v>
      </c>
      <c r="R10" s="88" t="s">
        <v>17</v>
      </c>
      <c r="S10" s="88" t="s">
        <v>17</v>
      </c>
      <c r="T10" s="94">
        <f t="shared" si="491"/>
        <v>695.09958927370349</v>
      </c>
      <c r="U10" s="95">
        <f t="shared" si="492"/>
        <v>0.50774351876578938</v>
      </c>
      <c r="V10" s="96">
        <f t="shared" ref="V10:V30" si="908">U10/$I10</f>
        <v>0.12969621588897248</v>
      </c>
      <c r="W10" s="92">
        <f t="shared" si="493"/>
        <v>6.910842688729954E-2</v>
      </c>
      <c r="X10" s="93">
        <f t="shared" si="494"/>
        <v>63198.986422652117</v>
      </c>
      <c r="Y10" s="93">
        <f t="shared" si="495"/>
        <v>63198.986422652117</v>
      </c>
      <c r="Z10" s="88" t="s">
        <v>17</v>
      </c>
      <c r="AA10" s="88" t="s">
        <v>17</v>
      </c>
      <c r="AB10" s="94">
        <f t="shared" si="496"/>
        <v>789.70885038545805</v>
      </c>
      <c r="AC10" s="95">
        <f t="shared" si="497"/>
        <v>0.56293246609050207</v>
      </c>
      <c r="AD10" s="96">
        <f t="shared" ref="AD10:AD30" si="909">AC10/$I10</f>
        <v>0.14379348618857191</v>
      </c>
      <c r="AE10" s="92">
        <f t="shared" si="498"/>
        <v>6.4605218743862158E-2</v>
      </c>
      <c r="AF10" s="93">
        <f t="shared" si="499"/>
        <v>60541.72241322216</v>
      </c>
      <c r="AG10" s="93">
        <f t="shared" si="500"/>
        <v>60541.72241322216</v>
      </c>
      <c r="AH10" s="88" t="s">
        <v>17</v>
      </c>
      <c r="AI10" s="88" t="s">
        <v>17</v>
      </c>
      <c r="AJ10" s="94">
        <f t="shared" si="501"/>
        <v>880.34017136333557</v>
      </c>
      <c r="AK10" s="95">
        <f t="shared" si="502"/>
        <v>0.61300811942921318</v>
      </c>
      <c r="AL10" s="96">
        <f t="shared" ref="AL10:AL30" si="910">AK10/$I10</f>
        <v>0.1565846346841466</v>
      </c>
      <c r="AM10" s="92">
        <f t="shared" si="503"/>
        <v>6.0833631488970197E-2</v>
      </c>
      <c r="AN10" s="93">
        <f t="shared" si="504"/>
        <v>58358.550724971115</v>
      </c>
      <c r="AO10" s="93">
        <f t="shared" si="505"/>
        <v>58358.550724971115</v>
      </c>
      <c r="AP10" s="88" t="s">
        <v>17</v>
      </c>
      <c r="AQ10" s="88" t="s">
        <v>17</v>
      </c>
      <c r="AR10" s="94">
        <f t="shared" si="506"/>
        <v>967.70327125101687</v>
      </c>
      <c r="AS10" s="95">
        <f t="shared" si="507"/>
        <v>0.65884405746054031</v>
      </c>
      <c r="AT10" s="96">
        <f t="shared" ref="AT10:AT30" si="911">AS10/$I10</f>
        <v>0.16829280523615073</v>
      </c>
      <c r="AU10" s="92">
        <f t="shared" si="508"/>
        <v>5.7623621923542978E-2</v>
      </c>
      <c r="AV10" s="93">
        <f t="shared" si="509"/>
        <v>56537.498708449959</v>
      </c>
      <c r="AW10" s="93">
        <f t="shared" si="510"/>
        <v>56537.498708449959</v>
      </c>
      <c r="AX10" s="88" t="s">
        <v>17</v>
      </c>
      <c r="AY10" s="88" t="s">
        <v>17</v>
      </c>
      <c r="AZ10" s="94">
        <f t="shared" si="511"/>
        <v>1052.340245365463</v>
      </c>
      <c r="BA10" s="95">
        <f t="shared" si="512"/>
        <v>0.70111408792693097</v>
      </c>
      <c r="BB10" s="96">
        <f t="shared" ref="BB10:BB30" si="912">BA10/$I10</f>
        <v>0.1790901129208034</v>
      </c>
      <c r="BC10" s="92">
        <f t="shared" si="513"/>
        <v>5.4848988465845239E-2</v>
      </c>
      <c r="BD10" s="93">
        <f t="shared" si="514"/>
        <v>54993.653265156776</v>
      </c>
      <c r="BE10" s="93">
        <f t="shared" si="515"/>
        <v>54993.653265156776</v>
      </c>
      <c r="BF10" s="88" t="s">
        <v>17</v>
      </c>
      <c r="BG10" s="88" t="s">
        <v>17</v>
      </c>
      <c r="BH10" s="94">
        <f t="shared" si="516"/>
        <v>1134.6660736067156</v>
      </c>
      <c r="BI10" s="95">
        <f t="shared" si="517"/>
        <v>0.74034364031817523</v>
      </c>
      <c r="BJ10" s="96">
        <f t="shared" ref="BJ10:BJ30" si="913">BI10/$I10</f>
        <v>0.18911077159613257</v>
      </c>
      <c r="BK10" s="92">
        <f t="shared" si="518"/>
        <v>5.2415582150120321E-2</v>
      </c>
      <c r="BL10" s="93">
        <f t="shared" si="519"/>
        <v>53662.585781619178</v>
      </c>
      <c r="BM10" s="93">
        <f t="shared" si="520"/>
        <v>53662.585781619178</v>
      </c>
      <c r="BN10" s="88" t="s">
        <v>17</v>
      </c>
      <c r="BO10" s="88" t="s">
        <v>17</v>
      </c>
      <c r="BP10" s="94">
        <f t="shared" si="521"/>
        <v>1214.9992858546486</v>
      </c>
      <c r="BQ10" s="95">
        <f t="shared" si="522"/>
        <v>0.77694716436772304</v>
      </c>
      <c r="BR10" s="96">
        <f t="shared" ref="BR10:BR30" si="914">BQ10/$I10</f>
        <v>0.19846064684213682</v>
      </c>
      <c r="BS10" s="92">
        <f t="shared" si="523"/>
        <v>5.0252780153518917E-2</v>
      </c>
      <c r="BT10" s="93">
        <f t="shared" si="524"/>
        <v>52495.381057664796</v>
      </c>
      <c r="BU10" s="93">
        <f t="shared" si="525"/>
        <v>52495.381057664796</v>
      </c>
      <c r="BV10" s="88" t="s">
        <v>17</v>
      </c>
      <c r="BW10" s="88" t="s">
        <v>17</v>
      </c>
      <c r="BX10" s="94">
        <f t="shared" si="526"/>
        <v>1293.5851856415718</v>
      </c>
      <c r="BY10" s="95">
        <f t="shared" si="527"/>
        <v>0.81125549585095613</v>
      </c>
      <c r="BZ10" s="96">
        <f t="shared" ref="BZ10:BZ30" si="915">BY10/$I10</f>
        <v>0.2072242461838989</v>
      </c>
      <c r="CA10" s="92">
        <f t="shared" si="528"/>
        <v>4.8307293397901241E-2</v>
      </c>
      <c r="CB10" s="93">
        <f t="shared" si="529"/>
        <v>51454.877545890049</v>
      </c>
      <c r="CC10" s="93">
        <f t="shared" si="530"/>
        <v>51454.877545890049</v>
      </c>
      <c r="CD10" s="88" t="s">
        <v>17</v>
      </c>
      <c r="CE10" s="88" t="s">
        <v>17</v>
      </c>
      <c r="CF10" s="94">
        <f t="shared" si="531"/>
        <v>1370.6134454408084</v>
      </c>
      <c r="CG10" s="95">
        <f t="shared" si="532"/>
        <v>0.84353598893867832</v>
      </c>
      <c r="CH10" s="96">
        <f t="shared" ref="CH10:CH30" si="916">CG10/$I10</f>
        <v>0.21546986162904436</v>
      </c>
      <c r="CI10" s="92">
        <f t="shared" si="533"/>
        <v>4.6538652418272042E-2</v>
      </c>
      <c r="CJ10" s="93">
        <f t="shared" si="534"/>
        <v>50512.822674046933</v>
      </c>
      <c r="CK10" s="93">
        <f t="shared" si="535"/>
        <v>50512.822674046933</v>
      </c>
      <c r="CL10" s="88" t="s">
        <v>17</v>
      </c>
      <c r="CM10" s="88" t="s">
        <v>17</v>
      </c>
      <c r="CN10" s="94">
        <f t="shared" si="536"/>
        <v>1446.2314434558489</v>
      </c>
      <c r="CO10" s="95">
        <f t="shared" si="537"/>
        <v>0.87400740642468011</v>
      </c>
      <c r="CP10" s="96">
        <f t="shared" ref="CP10:CP30" si="917">CO10/$I10</f>
        <v>0.22325337317501937</v>
      </c>
      <c r="CQ10" s="92">
        <f t="shared" si="538"/>
        <v>4.4915905272168599E-2</v>
      </c>
      <c r="CR10" s="93">
        <f t="shared" si="539"/>
        <v>49647.719707689954</v>
      </c>
      <c r="CS10" s="93">
        <f t="shared" si="540"/>
        <v>49647.719707689954</v>
      </c>
      <c r="CT10" s="88" t="s">
        <v>17</v>
      </c>
      <c r="CU10" s="88" t="s">
        <v>17</v>
      </c>
      <c r="CV10" s="94">
        <f t="shared" si="541"/>
        <v>1520.5543771499954</v>
      </c>
      <c r="CW10" s="95">
        <f t="shared" si="542"/>
        <v>0.90285099275866831</v>
      </c>
      <c r="CX10" s="96">
        <f t="shared" ref="CX10:CX30" si="918">CW10/$I10</f>
        <v>0.23062107726561704</v>
      </c>
      <c r="CY10" s="92">
        <f t="shared" si="543"/>
        <v>4.3415194196807505E-2</v>
      </c>
      <c r="CZ10" s="93">
        <f t="shared" si="544"/>
        <v>48843.1974035206</v>
      </c>
      <c r="DA10" s="93">
        <f t="shared" si="545"/>
        <v>48843.1974035206</v>
      </c>
      <c r="DB10" s="88" t="s">
        <v>17</v>
      </c>
      <c r="DC10" s="88" t="s">
        <v>17</v>
      </c>
      <c r="DD10" s="94">
        <f t="shared" si="546"/>
        <v>1593.6729361373018</v>
      </c>
      <c r="DE10" s="95">
        <f t="shared" si="547"/>
        <v>0.93021875486211913</v>
      </c>
      <c r="DF10" s="96">
        <f t="shared" ref="DF10:DF30" si="919">DE10/$I10</f>
        <v>0.23761180201340942</v>
      </c>
      <c r="DG10" s="92">
        <f t="shared" si="548"/>
        <v>4.2017971601546189E-2</v>
      </c>
      <c r="DH10" s="93">
        <f t="shared" si="549"/>
        <v>48086.775023193906</v>
      </c>
      <c r="DI10" s="93">
        <f t="shared" si="550"/>
        <v>48086.775023193906</v>
      </c>
      <c r="DJ10" s="88" t="s">
        <v>17</v>
      </c>
      <c r="DK10" s="88" t="s">
        <v>17</v>
      </c>
      <c r="DL10" s="94">
        <f t="shared" si="551"/>
        <v>1665.6591262917834</v>
      </c>
      <c r="DM10" s="95">
        <f t="shared" si="552"/>
        <v>0.956239691487074</v>
      </c>
      <c r="DN10" s="96">
        <f t="shared" ref="DN10:DN30" si="920">DM10/$I10</f>
        <v>0.24425849840521535</v>
      </c>
      <c r="DO10" s="92">
        <f t="shared" si="553"/>
        <v>4.070968269429398E-2</v>
      </c>
      <c r="DP10" s="93">
        <f t="shared" si="554"/>
        <v>47368.926446707228</v>
      </c>
      <c r="DQ10" s="93">
        <f t="shared" si="555"/>
        <v>47368.926446707228</v>
      </c>
      <c r="DR10" s="88" t="s">
        <v>17</v>
      </c>
      <c r="DS10" s="88" t="s">
        <v>17</v>
      </c>
      <c r="DT10" s="94">
        <f t="shared" si="556"/>
        <v>1736.5706928287702</v>
      </c>
      <c r="DU10" s="95">
        <f t="shared" si="557"/>
        <v>0.98102450878353087</v>
      </c>
      <c r="DV10" s="96">
        <f t="shared" ref="DV10:DV30" si="921">DU10/$I10</f>
        <v>0.25058944483002393</v>
      </c>
      <c r="DW10" s="92">
        <f t="shared" si="558"/>
        <v>3.9478789698103145E-2</v>
      </c>
      <c r="DX10" s="93">
        <f t="shared" si="559"/>
        <v>46682.370645094918</v>
      </c>
      <c r="DY10" s="93">
        <f t="shared" si="560"/>
        <v>46682.370645094918</v>
      </c>
      <c r="DZ10" s="88" t="s">
        <v>17</v>
      </c>
      <c r="EA10" s="88" t="s">
        <v>17</v>
      </c>
      <c r="EB10" s="94">
        <f t="shared" si="561"/>
        <v>1806.4544812196309</v>
      </c>
      <c r="EC10" s="95">
        <f t="shared" si="562"/>
        <v>1.0046692139015057</v>
      </c>
      <c r="ED10" s="96">
        <f t="shared" ref="ED10:ED30" si="922">EC10/$I10</f>
        <v>0.25662916501604666</v>
      </c>
      <c r="EE10" s="92">
        <f t="shared" si="563"/>
        <v>3.8316046818273886E-2</v>
      </c>
      <c r="EF10" s="93">
        <f t="shared" si="564"/>
        <v>46021.533526852494</v>
      </c>
      <c r="EG10" s="93">
        <f t="shared" si="565"/>
        <v>46021.533526852494</v>
      </c>
      <c r="EH10" s="88" t="s">
        <v>17</v>
      </c>
      <c r="EI10" s="88" t="s">
        <v>17</v>
      </c>
      <c r="EJ10" s="94">
        <f t="shared" si="566"/>
        <v>1875.3489924873743</v>
      </c>
      <c r="EK10" s="95">
        <f t="shared" si="567"/>
        <v>1.0271333977797918</v>
      </c>
      <c r="EL10" s="96">
        <f t="shared" ref="EL10:EL30" si="923">EK10/$I10</f>
        <v>0.26236733701503129</v>
      </c>
      <c r="EM10" s="92">
        <f t="shared" si="568"/>
        <v>3.7305914139191432E-2</v>
      </c>
      <c r="EN10" s="93">
        <f t="shared" si="569"/>
        <v>45499.790558377426</v>
      </c>
      <c r="EO10" s="93">
        <f t="shared" si="570"/>
        <v>45499.790558377426</v>
      </c>
      <c r="EP10" s="88" t="s">
        <v>17</v>
      </c>
      <c r="EQ10" s="88" t="s">
        <v>17</v>
      </c>
      <c r="ER10" s="94">
        <f t="shared" si="571"/>
        <v>1943.4624514071011</v>
      </c>
      <c r="ES10" s="95">
        <f t="shared" si="572"/>
        <v>1.0485057936806614</v>
      </c>
      <c r="ET10" s="96">
        <f t="shared" ref="ET10:ET30" si="924">ES10/$I10</f>
        <v>0.26782662653892653</v>
      </c>
      <c r="EU10" s="92">
        <f t="shared" si="573"/>
        <v>3.6463425235141844E-2</v>
      </c>
      <c r="EV10" s="93">
        <f t="shared" si="574"/>
        <v>45148.075682388953</v>
      </c>
      <c r="EW10" s="93">
        <f t="shared" si="575"/>
        <v>45148.075682388953</v>
      </c>
      <c r="EX10" s="88" t="s">
        <v>17</v>
      </c>
      <c r="EY10" s="88" t="s">
        <v>17</v>
      </c>
      <c r="EZ10" s="94">
        <f t="shared" si="576"/>
        <v>2011.0493910513958</v>
      </c>
      <c r="FA10" s="95">
        <f t="shared" si="577"/>
        <v>1.0689868558293874</v>
      </c>
      <c r="FB10" s="96">
        <f t="shared" ref="FB10:FB30" si="925">FA10/$I10</f>
        <v>0.27305823690892894</v>
      </c>
      <c r="FC10" s="92">
        <f t="shared" si="578"/>
        <v>3.5724230429382442E-2</v>
      </c>
      <c r="FD10" s="93">
        <f t="shared" si="579"/>
        <v>44894.146167113176</v>
      </c>
      <c r="FE10" s="93">
        <f t="shared" si="580"/>
        <v>44894.146167113176</v>
      </c>
      <c r="FF10" s="88" t="s">
        <v>17</v>
      </c>
      <c r="FG10" s="88" t="s">
        <v>17</v>
      </c>
      <c r="FH10" s="94">
        <f t="shared" si="581"/>
        <v>2078.2561966907865</v>
      </c>
      <c r="FI10" s="95">
        <f t="shared" si="582"/>
        <v>1.0887043491071695</v>
      </c>
      <c r="FJ10" s="96">
        <f t="shared" ref="FJ10:FJ30" si="926">FI10/$I10</f>
        <v>0.27809480393623592</v>
      </c>
      <c r="FK10" s="92">
        <f t="shared" si="583"/>
        <v>3.5050596611786722E-2</v>
      </c>
      <c r="FL10" s="93">
        <f t="shared" si="584"/>
        <v>44695.212191277351</v>
      </c>
      <c r="FM10" s="93">
        <f t="shared" si="585"/>
        <v>44695.212191277351</v>
      </c>
      <c r="FN10" s="88" t="s">
        <v>17</v>
      </c>
      <c r="FO10" s="88" t="s">
        <v>17</v>
      </c>
      <c r="FP10" s="94">
        <f t="shared" ref="FP10:FP31" si="927">($H10+$J10+$Q10+$Y10+$AG10+$AO10+$AW10+$BE10+$BM10+$BU10+$CC10+$CK10+$CS10+$DA10+$DI10+$DQ10+$DY10+$EG10+$EO10+$EW10+FE10+FM10)/$G10</f>
        <v>2145.1651969771301</v>
      </c>
      <c r="FQ10" s="95">
        <f t="shared" si="586"/>
        <v>1.1077426765264835</v>
      </c>
      <c r="FR10" s="96">
        <f t="shared" ref="FR10:FR30" si="928">FQ10/$I10</f>
        <v>0.28295788722904164</v>
      </c>
      <c r="FS10" s="92">
        <f t="shared" si="587"/>
        <v>3.4420506760121039E-2</v>
      </c>
      <c r="FT10" s="93">
        <f t="shared" si="588"/>
        <v>44526.194321861614</v>
      </c>
      <c r="FU10" s="93">
        <f t="shared" si="589"/>
        <v>20031.241990734357</v>
      </c>
      <c r="FV10" s="88" t="s">
        <v>17</v>
      </c>
      <c r="FW10" s="88" t="s">
        <v>17</v>
      </c>
      <c r="FX10" s="94">
        <f t="shared" ref="FX10:FX31" si="929">($H10+$J10+$Q10+$Y10+$AG10+$AO10+$AW10+$BE10+$BM10+$BU10+$CC10+$CK10+$CS10+$DA10+$DI10+$DQ10+$DY10+$EG10+$EO10+$EW10+FE10+FM10+FU10)/$G10</f>
        <v>2175.1520861848162</v>
      </c>
      <c r="FY10" s="95">
        <f t="shared" si="590"/>
        <v>1.1160926871554033</v>
      </c>
      <c r="FZ10" s="96">
        <f t="shared" ref="FZ10:FZ30" si="930">FY10/$I10</f>
        <v>0.28509078453088421</v>
      </c>
      <c r="GA10" s="92">
        <f t="shared" si="591"/>
        <v>3.4148788177644052E-2</v>
      </c>
      <c r="GB10" s="93">
        <f t="shared" si="592"/>
        <v>44457.099496918541</v>
      </c>
      <c r="GC10" s="93">
        <f t="shared" si="593"/>
        <v>0</v>
      </c>
      <c r="GD10" s="88" t="s">
        <v>17</v>
      </c>
      <c r="GE10" s="88" t="s">
        <v>17</v>
      </c>
      <c r="GF10" s="94">
        <f t="shared" ref="GF10:GF31" si="931">($H10+$J10+$Q10+$Y10+$AG10+$AO10+$AW10+$BE10+$BM10+$BU10+$CC10+$CK10+$CS10+$DA10+$DI10+$DQ10+$DY10+$EG10+$EO10+$EW10+FE10+FM10+FU10+GC10)/$G10</f>
        <v>2175.1520861848162</v>
      </c>
      <c r="GG10" s="95">
        <f t="shared" si="594"/>
        <v>1.1160926871554033</v>
      </c>
      <c r="GH10" s="96">
        <f t="shared" ref="GH10:GH30" si="932">GG10/$I10</f>
        <v>0.28509078453088421</v>
      </c>
      <c r="GI10" s="92">
        <f t="shared" si="595"/>
        <v>3.4148788177644052E-2</v>
      </c>
      <c r="GJ10" s="93">
        <f t="shared" si="596"/>
        <v>44457.099496918541</v>
      </c>
      <c r="GK10" s="93">
        <f t="shared" si="597"/>
        <v>0</v>
      </c>
      <c r="GL10" s="88" t="s">
        <v>17</v>
      </c>
      <c r="GM10" s="88" t="s">
        <v>17</v>
      </c>
      <c r="GN10" s="94">
        <f t="shared" ref="GN10:GN31" si="933">($H10+$J10+$Q10+$Y10+$AG10+$AO10+$AW10+$BE10+$BM10+$BU10+$CC10+$CK10+$CS10+$DA10+$DI10+$DQ10+$DY10+$EG10+$EO10+$EW10+FE10+FM10+FU10+GC10+GK10)/$G10</f>
        <v>2175.1520861848162</v>
      </c>
      <c r="GO10" s="95">
        <f t="shared" si="598"/>
        <v>1.1160926871554033</v>
      </c>
      <c r="GP10" s="96">
        <f t="shared" ref="GP10:GP30" si="934">GO10/$I10</f>
        <v>0.28509078453088421</v>
      </c>
      <c r="GQ10" s="92">
        <f t="shared" si="599"/>
        <v>3.4148788177644052E-2</v>
      </c>
      <c r="GR10" s="93">
        <f t="shared" si="600"/>
        <v>44457.099496918541</v>
      </c>
      <c r="GS10" s="93">
        <f t="shared" si="601"/>
        <v>0</v>
      </c>
      <c r="GT10" s="88" t="s">
        <v>17</v>
      </c>
      <c r="GU10" s="88" t="s">
        <v>17</v>
      </c>
      <c r="GV10" s="94">
        <f>($H10+$J10+$Q10+$Y10+$AG10+$AO10+$AW10+$BE10+$BM10+$BU10+$CC10+$CK10+$CS10+$DA10+$DI10+$DQ10+$DY10+$EG10+$EO10+$EW10+FE10+FM10+FU10+GC10+GK10+GS10)/$G10</f>
        <v>2175.1520861848162</v>
      </c>
      <c r="GW10" s="95">
        <f t="shared" si="602"/>
        <v>1.1160926871554033</v>
      </c>
      <c r="GX10" s="96">
        <f t="shared" ref="GX10:GX30" si="935">GW10/$I10</f>
        <v>0.28509078453088421</v>
      </c>
      <c r="GY10" s="92">
        <f t="shared" si="603"/>
        <v>3.4148788177644052E-2</v>
      </c>
      <c r="GZ10" s="93">
        <f t="shared" si="604"/>
        <v>44457.099496918541</v>
      </c>
      <c r="HA10" s="93">
        <f t="shared" si="605"/>
        <v>0</v>
      </c>
      <c r="HB10" s="88" t="s">
        <v>17</v>
      </c>
      <c r="HC10" s="88" t="s">
        <v>17</v>
      </c>
      <c r="HD10" s="94">
        <f t="shared" ref="HD10:HD31" si="936">($H10+$J10+$Q10+$Y10+$AG10+$AO10+$AW10+$BE10+$BM10+$BU10+$CC10+$CK10+$CS10+$DA10+$DI10+$DQ10+$DY10+$EG10+$EO10+$EW10+FE10+FM10+FU10+GC10+GK10+GS10+HA10)/$G10</f>
        <v>2175.1520861848162</v>
      </c>
      <c r="HE10" s="95">
        <f t="shared" si="606"/>
        <v>1.1160926871554033</v>
      </c>
      <c r="HF10" s="96">
        <f t="shared" ref="HF10:HF30" si="937">HE10/$I10</f>
        <v>0.28509078453088421</v>
      </c>
      <c r="HG10" s="92">
        <f t="shared" si="607"/>
        <v>3.4148788177644052E-2</v>
      </c>
      <c r="HH10" s="93">
        <f t="shared" si="608"/>
        <v>44457.099496918541</v>
      </c>
      <c r="HI10" s="93">
        <f t="shared" si="609"/>
        <v>0</v>
      </c>
      <c r="HJ10" s="88" t="s">
        <v>17</v>
      </c>
      <c r="HK10" s="88" t="s">
        <v>17</v>
      </c>
      <c r="HL10" s="94">
        <f t="shared" ref="HL10:HL31" si="938">($H10+$J10+$Q10+$Y10+$AG10+$AO10+$AW10+$BE10+$BM10+$BU10+$CC10+$CK10+$CS10+$DA10+$DI10+$DQ10+$DY10+$EG10+$EO10+$EW10+FE10+FM10+FU10+GC10+GK10+GS10+HA10+HI10)/$G10</f>
        <v>2175.1520861848162</v>
      </c>
      <c r="HM10" s="95">
        <f t="shared" si="610"/>
        <v>1.1160926871554033</v>
      </c>
      <c r="HN10" s="96">
        <f t="shared" ref="HN10:HN30" si="939">HM10/$I10</f>
        <v>0.28509078453088421</v>
      </c>
      <c r="HO10" s="92">
        <f t="shared" si="611"/>
        <v>3.4148788177644052E-2</v>
      </c>
      <c r="HP10" s="93">
        <f t="shared" si="612"/>
        <v>44457.099496918541</v>
      </c>
      <c r="HQ10" s="93">
        <f t="shared" si="613"/>
        <v>0</v>
      </c>
      <c r="HR10" s="88" t="s">
        <v>17</v>
      </c>
      <c r="HS10" s="88" t="s">
        <v>17</v>
      </c>
      <c r="HT10" s="94">
        <f t="shared" ref="HT10:HT31" si="940">($H10+$J10+$Q10+$Y10+$AG10+$AO10+$AW10+$BE10+$BM10+$BU10+$CC10+$CK10+$CS10+$DA10+$DI10+$DQ10+$DY10+$EG10+$EO10+$EW10+FE10+FM10+FU10+GC10+GK10+GS10+HA10+HI10+HQ10)/$G10</f>
        <v>2175.1520861848162</v>
      </c>
      <c r="HU10" s="95">
        <f t="shared" si="614"/>
        <v>1.1160926871554033</v>
      </c>
      <c r="HV10" s="96">
        <f t="shared" ref="HV10:HV30" si="941">HU10/$I10</f>
        <v>0.28509078453088421</v>
      </c>
      <c r="HW10" s="92">
        <f t="shared" si="615"/>
        <v>3.4148788177644052E-2</v>
      </c>
      <c r="HX10" s="93">
        <f t="shared" si="616"/>
        <v>44457.099496918541</v>
      </c>
      <c r="HY10" s="93">
        <f t="shared" si="617"/>
        <v>0</v>
      </c>
      <c r="HZ10" s="88" t="s">
        <v>17</v>
      </c>
      <c r="IA10" s="88" t="s">
        <v>17</v>
      </c>
      <c r="IB10" s="94">
        <f t="shared" ref="IB10:IB31" si="942">($H10+$J10+$Q10+$Y10+$AG10+$AO10+$AW10+$BE10+$BM10+$BU10+$CC10+$CK10+$CS10+$DA10+$DI10+$DQ10+$DY10+$EG10+$EO10+$EW10+FM10+FU10+GC10+GK10+GS10+HA10+HI10+HQ10+HY10+FE10)/$G10</f>
        <v>2175.1520861848162</v>
      </c>
      <c r="IC10" s="95">
        <f t="shared" si="618"/>
        <v>1.1160926871554033</v>
      </c>
      <c r="ID10" s="96">
        <f t="shared" ref="ID10:ID30" si="943">IC10/$I10</f>
        <v>0.28509078453088421</v>
      </c>
      <c r="IE10" s="92">
        <f t="shared" si="619"/>
        <v>3.4148788177644052E-2</v>
      </c>
      <c r="IF10" s="93">
        <f t="shared" si="620"/>
        <v>44457.099496918541</v>
      </c>
      <c r="IG10" s="93">
        <f t="shared" si="621"/>
        <v>0</v>
      </c>
      <c r="IH10" s="88" t="s">
        <v>17</v>
      </c>
      <c r="II10" s="88" t="s">
        <v>17</v>
      </c>
      <c r="IJ10" s="94">
        <f t="shared" ref="IJ10:IJ31" si="944">($H10+$J10+$Q10+$Y10+$AG10+$AO10+$AW10+$BE10+$BM10+$BU10+$CC10+$CK10+$CS10+$DA10+$DI10+$DQ10+$DY10+$EG10+$EO10+$EW10+FU10+GC10+GK10+GS10+HA10+HI10+HQ10+HY10+IG10+FE10+FM10)/$G10</f>
        <v>2175.1520861848162</v>
      </c>
      <c r="IK10" s="95">
        <f t="shared" si="622"/>
        <v>1.1160926871554033</v>
      </c>
      <c r="IL10" s="96">
        <f t="shared" ref="IL10:IL30" si="945">IK10/$I10</f>
        <v>0.28509078453088421</v>
      </c>
      <c r="IM10" s="92">
        <f t="shared" si="623"/>
        <v>3.4148788177644052E-2</v>
      </c>
      <c r="IN10" s="93">
        <f t="shared" si="624"/>
        <v>44457.099496918541</v>
      </c>
      <c r="IO10" s="93">
        <f t="shared" si="625"/>
        <v>0</v>
      </c>
      <c r="IP10" s="88" t="s">
        <v>17</v>
      </c>
      <c r="IQ10" s="88" t="s">
        <v>17</v>
      </c>
      <c r="IR10" s="94">
        <f t="shared" ref="IR10:IR31" si="946">($H10+$J10+$Q10+$Y10+$AG10+$AO10+$AW10+$BE10+$BM10+$BU10+$CC10+$CK10+$CS10+$DA10+$DI10+$DQ10+$DY10+$EG10+$EO10+$EW10+GC10+GK10+GS10+HA10+HI10+HQ10+HY10+IG10+IO10+FU10+FM10+FE10)/$G10</f>
        <v>2175.1520861848162</v>
      </c>
      <c r="IS10" s="95">
        <f t="shared" si="626"/>
        <v>1.1160926871554033</v>
      </c>
      <c r="IT10" s="96">
        <f t="shared" ref="IT10:IT30" si="947">IS10/$I10</f>
        <v>0.28509078453088421</v>
      </c>
      <c r="IU10" s="92">
        <f t="shared" si="627"/>
        <v>3.4148788177644052E-2</v>
      </c>
      <c r="IV10" s="93">
        <f t="shared" si="628"/>
        <v>44457.099496918541</v>
      </c>
      <c r="IW10" s="93">
        <f t="shared" si="629"/>
        <v>0</v>
      </c>
      <c r="IX10" s="88" t="s">
        <v>17</v>
      </c>
      <c r="IY10" s="88" t="s">
        <v>17</v>
      </c>
      <c r="IZ10" s="94">
        <f t="shared" ref="IZ10:IZ31" si="948">($H10+$J10+$Q10+$Y10+$AG10+$AO10+$AW10+$BE10+$BM10+$BU10+$CC10+$CK10+$CS10+$DA10+$DI10+$DQ10+$DY10+$EG10+$EO10+$EW10+GK10+GS10+HA10+HI10+HQ10+HY10+IG10+IO10+IW10+FE10+FM10+FU10+GC10)/$G10</f>
        <v>2175.1520861848162</v>
      </c>
      <c r="JA10" s="95">
        <f t="shared" si="630"/>
        <v>1.1160926871554033</v>
      </c>
      <c r="JB10" s="96">
        <f t="shared" ref="JB10:JB30" si="949">JA10/$I10</f>
        <v>0.28509078453088421</v>
      </c>
      <c r="JC10" s="92">
        <f t="shared" si="631"/>
        <v>3.4148788177644052E-2</v>
      </c>
      <c r="JD10" s="93">
        <f t="shared" si="632"/>
        <v>44457.099496918541</v>
      </c>
      <c r="JE10" s="93">
        <f t="shared" si="633"/>
        <v>0</v>
      </c>
      <c r="JF10" s="88" t="s">
        <v>17</v>
      </c>
      <c r="JG10" s="88" t="s">
        <v>17</v>
      </c>
      <c r="JH10" s="94">
        <f t="shared" ref="JH10:JH31" si="950">($H10+$J10+$Q10+$Y10+$AG10+$AO10+$AW10+$BE10+$BM10+$BU10+$CC10+$CK10+$CS10+$DA10+$DI10+$DQ10+$DY10+$EG10+$EO10+$EW10+GS10+HA10+HI10+HQ10+HY10+IG10+IO10+IW10+JE10+FE10+FM10+FU10+GC10+GK10)/$G10</f>
        <v>2175.1520861848162</v>
      </c>
      <c r="JI10" s="95">
        <f t="shared" si="634"/>
        <v>1.1160926871554033</v>
      </c>
      <c r="JJ10" s="96">
        <f t="shared" ref="JJ10:JJ30" si="951">JI10/$I10</f>
        <v>0.28509078453088421</v>
      </c>
      <c r="JK10" s="92">
        <f t="shared" si="635"/>
        <v>3.4148788177644052E-2</v>
      </c>
      <c r="JL10" s="93">
        <f t="shared" si="636"/>
        <v>44457.099496918541</v>
      </c>
      <c r="JM10" s="93">
        <f t="shared" si="637"/>
        <v>0</v>
      </c>
      <c r="JN10" s="88" t="s">
        <v>17</v>
      </c>
      <c r="JO10" s="88" t="s">
        <v>17</v>
      </c>
      <c r="JP10" s="94">
        <f t="shared" ref="JP10:JP31" si="952">($H10+$J10+$Q10+$Y10+$AG10+$AO10+$AW10+$BE10+$BM10+$BU10+$CC10+$CK10+$CS10+$DA10+$DI10+$DQ10+$DY10+$EG10+$EO10+$EW10+HA10+HI10+HQ10+HY10+IG10+IO10+IW10+JE10+JM10+FE10+FM10+FU10+GC10+GK10+GS10)/$G10</f>
        <v>2175.1520861848162</v>
      </c>
      <c r="JQ10" s="95">
        <f t="shared" si="638"/>
        <v>1.1160926871554033</v>
      </c>
      <c r="JR10" s="96">
        <f t="shared" ref="JR10:JR30" si="953">JQ10/$I10</f>
        <v>0.28509078453088421</v>
      </c>
      <c r="JS10" s="92">
        <f t="shared" si="639"/>
        <v>3.4148788177644052E-2</v>
      </c>
      <c r="JT10" s="93">
        <f t="shared" si="640"/>
        <v>44457.099496918541</v>
      </c>
      <c r="JU10" s="93">
        <f t="shared" si="641"/>
        <v>0</v>
      </c>
      <c r="JV10" s="88" t="s">
        <v>17</v>
      </c>
      <c r="JW10" s="88" t="s">
        <v>17</v>
      </c>
      <c r="JX10" s="94">
        <f t="shared" ref="JX10:JX31" si="954">($H10+$J10+$Q10+$Y10+$AG10+$AO10+$AW10+$BE10+$BM10+$BU10+$CC10+$CK10+$CS10+$DA10+$DI10+$DQ10+$DY10+$EG10+$EO10+$EW10+HI10+HQ10+HY10+IG10+IO10+IW10+JE10+JM10+JU10+FE10+FM10+FU10+GC10+GK10+GS10+HA10)/$G10</f>
        <v>2175.1520861848162</v>
      </c>
      <c r="JY10" s="95">
        <f t="shared" si="642"/>
        <v>1.1160926871554033</v>
      </c>
      <c r="JZ10" s="96">
        <f t="shared" ref="JZ10:JZ30" si="955">JY10/$I10</f>
        <v>0.28509078453088421</v>
      </c>
      <c r="KA10" s="92">
        <f t="shared" si="643"/>
        <v>3.4148788177644052E-2</v>
      </c>
      <c r="KB10" s="93">
        <f t="shared" si="644"/>
        <v>44457.099496918541</v>
      </c>
      <c r="KC10" s="93">
        <f t="shared" si="645"/>
        <v>0</v>
      </c>
      <c r="KD10" s="88" t="s">
        <v>17</v>
      </c>
      <c r="KE10" s="88" t="s">
        <v>17</v>
      </c>
      <c r="KF10" s="94">
        <f t="shared" ref="KF10:KF31" si="956">($H10+$J10+$Q10+$Y10+$AG10+$AO10+$AW10+$BE10+$BM10+$BU10+$CC10+$CK10+$CS10+$DA10+$DI10+$DQ10+$DY10+$EG10+$EO10+$EW10+HQ10+HY10+IG10+IO10+IW10+JE10+JM10+JU10+KC10+FE10+FM10+FU10+GC10+GK10+GS10+HA10+HI10)/$G10</f>
        <v>2175.1520861848162</v>
      </c>
      <c r="KG10" s="95">
        <f t="shared" si="646"/>
        <v>1.1160926871554033</v>
      </c>
      <c r="KH10" s="96">
        <f t="shared" ref="KH10:KH30" si="957">KG10/$I10</f>
        <v>0.28509078453088421</v>
      </c>
      <c r="KI10" s="92">
        <f t="shared" si="647"/>
        <v>3.4148788177644052E-2</v>
      </c>
      <c r="KJ10" s="93">
        <f t="shared" si="648"/>
        <v>44457.099496918541</v>
      </c>
      <c r="KK10" s="93">
        <f t="shared" si="649"/>
        <v>0</v>
      </c>
      <c r="KL10" s="88" t="s">
        <v>17</v>
      </c>
      <c r="KM10" s="88" t="s">
        <v>17</v>
      </c>
      <c r="KN10" s="94">
        <f t="shared" ref="KN10:KN31" si="958">($H10+$J10+$Q10+$Y10+$AG10+$AO10+$AW10+$BE10+$BM10+$BU10+$CC10+$CK10+$CS10+$DA10+$DI10+$DQ10+$DY10+$EG10+$EO10+$EW10+HY10+IG10+IO10+IW10+JE10+JM10+JU10+KC10+KK10+FE10+FM10+FU10+GC10+GK10+GS10+HA10+HI10+HQ10)/$G10</f>
        <v>2175.1520861848162</v>
      </c>
      <c r="KO10" s="95">
        <f t="shared" si="650"/>
        <v>1.1160926871554033</v>
      </c>
      <c r="KP10" s="96">
        <f t="shared" ref="KP10:KP30" si="959">KO10/$I10</f>
        <v>0.28509078453088421</v>
      </c>
      <c r="KQ10" s="92">
        <f t="shared" si="651"/>
        <v>3.4148788177644052E-2</v>
      </c>
      <c r="KR10" s="93">
        <f t="shared" si="652"/>
        <v>44457.099496918541</v>
      </c>
      <c r="KS10" s="93">
        <f t="shared" si="653"/>
        <v>0</v>
      </c>
      <c r="KT10" s="88" t="s">
        <v>17</v>
      </c>
      <c r="KU10" s="88" t="s">
        <v>17</v>
      </c>
      <c r="KV10" s="94">
        <f t="shared" ref="KV10:KV31" si="960">($H10+$J10+$Q10+$Y10+$AG10+$AO10+$AW10+$BE10+$BM10+$BU10+$CC10+$CK10+$CS10+$DA10+$DI10+$DQ10+$DY10+$EG10+$EO10+$EW10+IG10+IO10+IW10+JE10+JM10+JU10+KC10+KK10+KS10+FE10+FM10+FU10+GC10+GK10+GS10+HA10+HI10+HQ10+HY10)/$G10</f>
        <v>2175.1520861848162</v>
      </c>
      <c r="KW10" s="95">
        <f t="shared" si="654"/>
        <v>1.1160926871554033</v>
      </c>
      <c r="KX10" s="96">
        <f t="shared" ref="KX10:KX30" si="961">KW10/$I10</f>
        <v>0.28509078453088421</v>
      </c>
      <c r="KY10" s="92">
        <f t="shared" si="655"/>
        <v>3.4148788177644052E-2</v>
      </c>
      <c r="KZ10" s="93">
        <f t="shared" si="656"/>
        <v>44457.099496918541</v>
      </c>
      <c r="LA10" s="93">
        <f t="shared" si="657"/>
        <v>0</v>
      </c>
      <c r="LB10" s="88" t="s">
        <v>17</v>
      </c>
      <c r="LC10" s="88" t="s">
        <v>17</v>
      </c>
      <c r="LD10" s="94">
        <f t="shared" ref="LD10:LD31" si="962">($H10+$J10+$Q10+$Y10+$AG10+$AO10+$AW10+$BE10+$BM10+$BU10+$CC10+$CK10+$CS10+$DA10+$DI10+$DQ10+$DY10+$EG10+$EO10+$EW10+IO10+IW10+JE10+JM10+JU10+KC10+KK10+KS10+LA10+FE10+FM10+FU10+GC10+GK10+GS10+HA10+HI10+HQ10+HY10+IG10)/$G10</f>
        <v>2175.1520861848162</v>
      </c>
      <c r="LE10" s="95">
        <f t="shared" si="658"/>
        <v>1.1160926871554033</v>
      </c>
      <c r="LF10" s="96">
        <f t="shared" ref="LF10:LF30" si="963">LE10/$I10</f>
        <v>0.28509078453088421</v>
      </c>
      <c r="LG10" s="92">
        <f t="shared" si="659"/>
        <v>3.4148788177644052E-2</v>
      </c>
      <c r="LH10" s="93">
        <f t="shared" si="660"/>
        <v>44457.099496918541</v>
      </c>
      <c r="LI10" s="93">
        <f t="shared" si="661"/>
        <v>0</v>
      </c>
      <c r="LJ10" s="88" t="s">
        <v>17</v>
      </c>
      <c r="LK10" s="88" t="s">
        <v>17</v>
      </c>
      <c r="LL10" s="94">
        <f t="shared" ref="LL10:LL30" si="964">($H10+$J10+$Q10+$Y10+$AG10+$AO10+$AW10+$BE10+$BM10+$BU10+$CC10+$CK10+$CS10+$DA10+$DI10+$DQ10+$DY10+$EG10+$EO10+$EW10+IW10+JE10+JM10+JU10+KC10+KK10+KS10+LA10+LI10+FE10+FM10+FU10+GC10+GK10+GS10+HA10+HI10+HQ10+HY10+IG10+IO10)/$G10</f>
        <v>2175.1520861848162</v>
      </c>
      <c r="LM10" s="95">
        <f t="shared" si="662"/>
        <v>1.1160926871554033</v>
      </c>
      <c r="LN10" s="96">
        <f t="shared" ref="LN10:LN30" si="965">LM10/$I10</f>
        <v>0.28509078453088421</v>
      </c>
      <c r="LO10" s="92">
        <f t="shared" si="663"/>
        <v>3.4148788177644052E-2</v>
      </c>
      <c r="LP10" s="93">
        <f t="shared" si="664"/>
        <v>44457.099496918541</v>
      </c>
      <c r="LQ10" s="93">
        <f t="shared" si="665"/>
        <v>0</v>
      </c>
      <c r="LR10" s="88" t="s">
        <v>17</v>
      </c>
      <c r="LS10" s="88" t="s">
        <v>17</v>
      </c>
      <c r="LT10" s="94">
        <f t="shared" ref="LT10:LT31" si="966">($H10+$J10+$Q10+$Y10+$AG10+$AO10+$AW10+$BE10+$BM10+$BU10+$CC10+$CK10+$CS10+$DA10+$DI10+$DQ10+$DY10+$EG10+$EO10+$EW10+JE10+JM10+JU10+KC10+KK10+KS10+LA10+LI10+LQ10+FE10+FM10+FU10+GC10+GK10+GS10+HA10+HI10+HQ10+HY10+IG10+IO10+IW10)/$G10</f>
        <v>2175.1520861848162</v>
      </c>
      <c r="LU10" s="95">
        <f t="shared" si="666"/>
        <v>1.1160926871554033</v>
      </c>
      <c r="LV10" s="96">
        <f t="shared" ref="LV10:LV29" si="967">LU10/$I10</f>
        <v>0.28509078453088421</v>
      </c>
      <c r="LW10" s="92">
        <f t="shared" si="667"/>
        <v>3.4148788177644052E-2</v>
      </c>
      <c r="LX10" s="93">
        <f t="shared" si="668"/>
        <v>44457.099496918541</v>
      </c>
      <c r="LY10" s="93">
        <f t="shared" si="669"/>
        <v>0</v>
      </c>
      <c r="LZ10" s="88" t="s">
        <v>17</v>
      </c>
      <c r="MA10" s="88" t="s">
        <v>17</v>
      </c>
      <c r="MB10" s="94">
        <f t="shared" ref="MB10:MB31" si="968">($H10+$J10+$Q10+$Y10+$AG10+$AO10+$AW10+$BE10+$BM10+$BU10+$CC10+$CK10+$CS10+$DA10+$DI10+$DQ10+$DY10+$EG10+$EO10+$EW10+JM10+JU10+KC10+KK10+KS10+LA10+LI10+LQ10+LY10+JE10+IW10+IO10+IG10+HY10+HQ10+HI10+HA10+GS10+GK10+GC10+FU10+FM10+FE10)/$G10</f>
        <v>2175.1520861848162</v>
      </c>
      <c r="MC10" s="95">
        <f t="shared" si="670"/>
        <v>1.1160926871554033</v>
      </c>
      <c r="MD10" s="96">
        <f t="shared" ref="MD10:MD30" si="969">MC10/$I10</f>
        <v>0.28509078453088421</v>
      </c>
      <c r="ME10" s="92">
        <f t="shared" si="671"/>
        <v>3.4148788177644052E-2</v>
      </c>
      <c r="MF10" s="93">
        <f t="shared" si="672"/>
        <v>44457.099496918541</v>
      </c>
      <c r="MG10" s="93">
        <f t="shared" si="673"/>
        <v>0</v>
      </c>
      <c r="MH10" s="88" t="s">
        <v>17</v>
      </c>
      <c r="MI10" s="88" t="s">
        <v>17</v>
      </c>
      <c r="MJ10" s="94">
        <f t="shared" ref="MJ10:MJ31" si="970">($H10+$J10+$Q10+$Y10+$AG10+$AO10+$AW10+$BE10+$BM10+$BU10+$CC10+$CK10+$CS10+$DA10+$DI10+$DQ10+$DY10+$EG10+$EO10+$EW10+JU10+KC10+KK10+KS10+LA10+LI10+LQ10+LY10+MG10+FE10+FM10+FU10+GC10+GK10+GS10+HA10+HI10+HQ10+HY10+IG10+IO10+IW10+JE10+JM10)/$G10</f>
        <v>2175.1520861848162</v>
      </c>
      <c r="MK10" s="95">
        <f t="shared" si="674"/>
        <v>1.1160926871554033</v>
      </c>
      <c r="ML10" s="96">
        <f t="shared" ref="ML10:ML30" si="971">MK10/$I10</f>
        <v>0.28509078453088421</v>
      </c>
      <c r="MM10" s="92">
        <f t="shared" si="675"/>
        <v>3.4148788177644052E-2</v>
      </c>
      <c r="MN10" s="93">
        <f t="shared" si="676"/>
        <v>44457.099496918541</v>
      </c>
      <c r="MO10" s="93">
        <f t="shared" si="677"/>
        <v>0</v>
      </c>
      <c r="MP10" s="88" t="s">
        <v>17</v>
      </c>
      <c r="MQ10" s="88" t="s">
        <v>17</v>
      </c>
      <c r="MR10" s="94">
        <f t="shared" ref="MR10:MR31" si="972">($H10+$J10+$Q10+$Y10+$AG10+$AO10+$AW10+$BE10+$BM10+$BU10+$CC10+$CK10+$CS10+$DA10+$DI10+$DQ10+$DY10+$EG10+$EO10+$EW10+KC10+KK10+KS10+LA10+LI10+LQ10+LY10+MG10+MO10+FE10+FM10+FU10+GC10+GK10+GS10+HA10+HI10+HQ10+HY10+IG10+IO10+IW10+JE10+JM10+JU10)/$G10</f>
        <v>2175.1520861848162</v>
      </c>
      <c r="MS10" s="95">
        <f t="shared" si="678"/>
        <v>1.1160926871554033</v>
      </c>
      <c r="MT10" s="96">
        <f t="shared" ref="MT10:MT30" si="973">MS10/$I10</f>
        <v>0.28509078453088421</v>
      </c>
      <c r="MU10" s="92">
        <f t="shared" si="679"/>
        <v>3.4148788177644052E-2</v>
      </c>
      <c r="MV10" s="93">
        <f t="shared" si="680"/>
        <v>44457.099496918541</v>
      </c>
      <c r="MW10" s="93">
        <f t="shared" si="681"/>
        <v>0</v>
      </c>
      <c r="MX10" s="88" t="s">
        <v>17</v>
      </c>
      <c r="MY10" s="88" t="s">
        <v>17</v>
      </c>
      <c r="MZ10" s="94">
        <f t="shared" ref="MZ10:MZ31" si="974">($H10+$J10+$Q10+$Y10+$AG10+$AO10+$AW10+$BE10+$BM10+$BU10+$CC10+$CK10+$CS10+$DA10+$DI10+$DQ10+$DY10+$EG10+$EO10+$EW10+KK10+KS10+LA10+LI10+LQ10+LY10+MG10+MO10+MW10+FE10+FM10+FU10+GC10+GK10+GS10+HA10+HI10+HQ10+HY10+IG10+IO10+IW10+JE10+JM10+JU10+KC10)/$G10</f>
        <v>2175.1520861848162</v>
      </c>
      <c r="NA10" s="95">
        <f t="shared" si="682"/>
        <v>1.1160926871554033</v>
      </c>
      <c r="NB10" s="96">
        <f t="shared" ref="NB10:NB30" si="975">NA10/$I10</f>
        <v>0.28509078453088421</v>
      </c>
      <c r="NC10" s="92">
        <f t="shared" si="683"/>
        <v>3.4148788177644052E-2</v>
      </c>
      <c r="ND10" s="93">
        <f t="shared" si="684"/>
        <v>44457.099496918541</v>
      </c>
      <c r="NE10" s="93">
        <f t="shared" si="685"/>
        <v>0</v>
      </c>
      <c r="NF10" s="88" t="s">
        <v>17</v>
      </c>
      <c r="NG10" s="88" t="s">
        <v>17</v>
      </c>
      <c r="NH10" s="94">
        <f t="shared" ref="NH10:NH31" si="976">($H10+$J10+$Q10+$Y10+$AG10+$AO10+$AW10+$BE10+$BM10+$BU10+$CC10+$CK10+$CS10+$DA10+$DI10+$DQ10+$DY10+$EG10+$EO10+$EW10+KS10+LA10+LI10+LQ10+LY10+MG10+MO10+MW10+NE10+FM10+FU10+GC10+GK10+GS10+HA10+HI10+HQ10+HY10+IG10+IO10+IW10+JE10+JM10+JU10+KC10+KK10+FE10)/$G10</f>
        <v>2175.1520861848162</v>
      </c>
      <c r="NI10" s="95">
        <f t="shared" si="686"/>
        <v>1.1160926871554033</v>
      </c>
      <c r="NJ10" s="96">
        <f t="shared" ref="NJ10:NJ30" si="977">NI10/$I10</f>
        <v>0.28509078453088421</v>
      </c>
      <c r="NK10" s="92">
        <f t="shared" si="687"/>
        <v>3.4148788177644052E-2</v>
      </c>
      <c r="NL10" s="93">
        <f t="shared" si="688"/>
        <v>44457.099496918541</v>
      </c>
      <c r="NM10" s="93">
        <f t="shared" si="689"/>
        <v>0</v>
      </c>
      <c r="NN10" s="88" t="s">
        <v>17</v>
      </c>
      <c r="NO10" s="88" t="s">
        <v>17</v>
      </c>
      <c r="NP10" s="94">
        <f t="shared" ref="NP10:NP31" si="978">($H10+$J10+$Q10+$Y10+$AG10+$AO10+$AW10+$BE10+$BM10+$BU10+$CC10+$CK10+$CS10+$DA10+$DI10+$DQ10+$DY10+$EG10+$EO10+$EW10+LA10+LI10+LQ10+LY10+MG10+MO10+MW10+NE10+NM10+FU10+GC10+GK10+GS10+HA10+HI10+HQ10+HY10+IG10+IO10+IW10+JE10+JM10+JU10+KC10+KK10+KS10+FM10+FE10)/$G10</f>
        <v>2175.1520861848162</v>
      </c>
      <c r="NQ10" s="95">
        <f t="shared" si="690"/>
        <v>1.1160926871554033</v>
      </c>
      <c r="NR10" s="96">
        <f t="shared" ref="NR10:NR30" si="979">NQ10/$I10</f>
        <v>0.28509078453088421</v>
      </c>
      <c r="NS10" s="92">
        <f t="shared" si="691"/>
        <v>3.4148788177644052E-2</v>
      </c>
      <c r="NT10" s="93">
        <f t="shared" si="692"/>
        <v>44457.099496918541</v>
      </c>
      <c r="NU10" s="93">
        <f t="shared" si="693"/>
        <v>0</v>
      </c>
      <c r="NV10" s="88" t="s">
        <v>17</v>
      </c>
      <c r="NW10" s="88" t="s">
        <v>17</v>
      </c>
      <c r="NX10" s="94">
        <f t="shared" ref="NX10:NX31" si="980">($H10+$J10+$Q10+$Y10+$AG10+$AO10+$AW10+$BE10+$BM10+$BU10+$CC10+$CK10+$CS10+$DA10+$DI10+$DQ10+$DY10+$EG10+$EO10+$EW10+LI10+LQ10+LY10+MG10+MO10+MW10+NE10+NM10+NU10+GC10+GK10+GS10+HA10+HI10+HQ10+HY10+IG10+IO10+IW10+JE10+JM10+JU10+KC10+KK10+KS10+LA10+FU10+FM10+FE10)/$G10</f>
        <v>2175.1520861848162</v>
      </c>
      <c r="NY10" s="95">
        <f t="shared" si="694"/>
        <v>1.1160926871554033</v>
      </c>
      <c r="NZ10" s="96">
        <f t="shared" ref="NZ10:NZ30" si="981">NY10/$I10</f>
        <v>0.28509078453088421</v>
      </c>
      <c r="OA10" s="92">
        <f t="shared" si="695"/>
        <v>3.4148788177644052E-2</v>
      </c>
      <c r="OB10" s="93">
        <f t="shared" si="696"/>
        <v>44457.099496918541</v>
      </c>
      <c r="OC10" s="93">
        <f t="shared" si="697"/>
        <v>0</v>
      </c>
      <c r="OD10" s="88" t="s">
        <v>17</v>
      </c>
      <c r="OE10" s="88" t="s">
        <v>17</v>
      </c>
      <c r="OF10" s="94">
        <f t="shared" ref="OF10:OF31" si="982">($H10+$J10+$Q10+$Y10+$AG10+$AO10+$AW10+$BE10+$BM10+$BU10+$CC10+$CK10+$CS10+$DA10+$DI10+$DQ10+$DY10+$EG10+$EO10+$EW10+LQ10+LY10+MG10+MO10+MW10+NE10+NM10+NU10+OC10+GK10+GS10+HA10+HI10+HQ10+HY10+IG10+IO10+IW10+JE10+JM10+JU10+KC10+KK10+KS10+LA10+LI10+GC10+FU10+FM10+FE10)/$G10</f>
        <v>2175.1520861848162</v>
      </c>
      <c r="OG10" s="95">
        <f t="shared" si="698"/>
        <v>1.1160926871554033</v>
      </c>
      <c r="OH10" s="96">
        <f t="shared" ref="OH10:OH30" si="983">OG10/$I10</f>
        <v>0.28509078453088421</v>
      </c>
      <c r="OI10" s="92">
        <f t="shared" si="699"/>
        <v>3.4148788177644052E-2</v>
      </c>
      <c r="OJ10" s="93">
        <f t="shared" si="700"/>
        <v>44457.099496918541</v>
      </c>
      <c r="OK10" s="93">
        <f t="shared" si="701"/>
        <v>0</v>
      </c>
      <c r="OL10" s="88" t="s">
        <v>17</v>
      </c>
      <c r="OM10" s="88" t="s">
        <v>17</v>
      </c>
      <c r="ON10" s="94">
        <f t="shared" ref="ON10:ON31" si="984">($H10+$J10+$Q10+$Y10+$AG10+$AO10+$AW10+$BE10+$BM10+$BU10+$CC10+$CK10+$CS10+$DA10+$DI10+$DQ10+$DY10+$EG10+$EO10+$EW10+LY10+MG10+MO10+MW10+NE10+NM10+NU10+OC10+OK10+GS10+HA10+HI10+HQ10+HY10+IG10+IO10+IW10+JE10+JM10+JU10+KC10+KK10+KS10+LA10+LI10+LQ10+GK10+GC10+FU10+FM10+FE10)/$G10</f>
        <v>2175.1520861848162</v>
      </c>
      <c r="OO10" s="95">
        <f t="shared" si="702"/>
        <v>1.1160926871554033</v>
      </c>
      <c r="OP10" s="96">
        <f t="shared" ref="OP10:OP30" si="985">OO10/$I10</f>
        <v>0.28509078453088421</v>
      </c>
      <c r="OQ10" s="92">
        <f t="shared" si="703"/>
        <v>3.4148788177644052E-2</v>
      </c>
      <c r="OR10" s="93">
        <f t="shared" si="704"/>
        <v>44457.099496918541</v>
      </c>
      <c r="OS10" s="93">
        <f t="shared" si="705"/>
        <v>0</v>
      </c>
      <c r="OT10" s="88" t="s">
        <v>17</v>
      </c>
      <c r="OU10" s="88" t="s">
        <v>17</v>
      </c>
      <c r="OV10" s="94">
        <f t="shared" ref="OV10:OV31" si="986">($H10+$J10+$Q10+$Y10+$AG10+$AO10+$AW10+$BE10+$BM10+$BU10+$CC10+$CK10+$CS10+$DA10+$DI10+$DQ10+$DY10+$EG10+$EO10+$EW10+MG10+MO10+MW10+NE10+NM10+NU10+OC10+OK10+OS10+HA10+HI10+HQ10+HY10+IG10+IO10+IW10+JE10+JM10+JU10+KC10+KK10+KS10+LA10+LI10+LQ10+LY10+GS10+GK10+GC10+FU10+FM10+FE10)/$G10</f>
        <v>2175.1520861848162</v>
      </c>
      <c r="OW10" s="95">
        <f t="shared" si="706"/>
        <v>1.1160926871554033</v>
      </c>
      <c r="OX10" s="96">
        <f t="shared" ref="OX10:OX30" si="987">OW10/$I10</f>
        <v>0.28509078453088421</v>
      </c>
      <c r="OY10" s="92">
        <f t="shared" si="707"/>
        <v>3.4148788177644052E-2</v>
      </c>
      <c r="OZ10" s="93">
        <f t="shared" si="708"/>
        <v>44457.099496918541</v>
      </c>
      <c r="PA10" s="93">
        <f t="shared" si="709"/>
        <v>0</v>
      </c>
      <c r="PB10" s="88" t="s">
        <v>17</v>
      </c>
      <c r="PC10" s="88" t="s">
        <v>17</v>
      </c>
      <c r="PD10" s="94">
        <f t="shared" ref="PD10:PD31" si="988">($H10+$J10+$Q10+$Y10+$AG10+$AO10+$AW10+$BE10+$BM10+$BU10+$CC10+$CK10+$CS10+$DA10+$DI10+$DQ10+$DY10+$EG10+$EO10+$EW10+MO10+MW10+NE10+NM10+NU10+OC10+OK10+OS10+PA10+HI10+HQ10+HY10+IG10+IO10+IW10+JE10+JM10+JU10+KC10+KK10+KS10+LA10+LI10+LQ10+LY10+MG10+HA10+GS10+GK10+GC10+FU10+FM10+FE10)/$G10</f>
        <v>2175.1520861848162</v>
      </c>
      <c r="PE10" s="95">
        <f t="shared" si="710"/>
        <v>1.1160926871554033</v>
      </c>
      <c r="PF10" s="96">
        <f t="shared" ref="PF10:PF30" si="989">PE10/$I10</f>
        <v>0.28509078453088421</v>
      </c>
      <c r="PG10" s="92">
        <f t="shared" si="711"/>
        <v>3.4148788177644052E-2</v>
      </c>
      <c r="PH10" s="93">
        <f t="shared" si="712"/>
        <v>44457.099496918541</v>
      </c>
      <c r="PI10" s="93">
        <f t="shared" si="713"/>
        <v>0</v>
      </c>
      <c r="PJ10" s="88" t="s">
        <v>17</v>
      </c>
      <c r="PK10" s="88" t="s">
        <v>17</v>
      </c>
      <c r="PL10" s="94">
        <f t="shared" ref="PL10:PL31" si="990">($H10+$J10+$Q10+$Y10+$AG10+$AO10+$AW10+$BE10+$BM10+$BU10+$CC10+$CK10+$CS10+$DA10+$DI10+$DQ10+$DY10+$EG10+$EO10+$EW10+MW10+NE10+NM10+NU10+OC10+OK10+OS10+PA10+PI10+HQ10+HY10+IG10+IO10+IW10+JE10+JM10+JU10+KC10+KK10+KS10+LA10+LI10+LQ10+LY10+MG10+MO10+HI10+HA10+GS10+GK10+GC10+FU10+FM10+FE10)/$G10</f>
        <v>2175.1520861848162</v>
      </c>
      <c r="PM10" s="95">
        <f t="shared" si="714"/>
        <v>1.1160926871554033</v>
      </c>
      <c r="PN10" s="96">
        <f t="shared" ref="PN10:PN30" si="991">PM10/$I10</f>
        <v>0.28509078453088421</v>
      </c>
      <c r="PO10" s="92">
        <f t="shared" si="715"/>
        <v>3.4148788177644052E-2</v>
      </c>
      <c r="PP10" s="93">
        <f t="shared" si="716"/>
        <v>44457.099496918541</v>
      </c>
      <c r="PQ10" s="93">
        <f t="shared" si="717"/>
        <v>0</v>
      </c>
      <c r="PR10" s="88" t="s">
        <v>17</v>
      </c>
      <c r="PS10" s="88" t="s">
        <v>17</v>
      </c>
      <c r="PT10" s="94">
        <f t="shared" ref="PT10:PT31" si="992">($H10+$J10+$Q10+$Y10+$AG10+$AO10+$AW10+$BE10+$BM10+$BU10+$CC10+$CK10+$CS10+$DA10+$DI10+$DQ10+$DY10+$EG10+$EO10+$EW10+NE10+NM10+NU10+OC10+OK10+OS10+PA10+PI10+PQ10+HY10+IG10+IO10+IW10+JE10+JM10+JU10+KC10+KK10+KS10+LA10+LI10+LQ10+LY10+MG10+MO10+MW10+HQ10+HI10+HA10+GS10+GK10+GC10+FU10+FM10+FE10)/$G10</f>
        <v>2175.1520861848162</v>
      </c>
      <c r="PU10" s="95">
        <f t="shared" si="718"/>
        <v>1.1160926871554033</v>
      </c>
      <c r="PV10" s="96">
        <f t="shared" ref="PV10:PV30" si="993">PU10/$I10</f>
        <v>0.28509078453088421</v>
      </c>
      <c r="PW10" s="92">
        <f t="shared" si="719"/>
        <v>3.4148788177644052E-2</v>
      </c>
      <c r="PX10" s="93">
        <f t="shared" si="720"/>
        <v>44457.099496918541</v>
      </c>
      <c r="PY10" s="93">
        <f t="shared" si="721"/>
        <v>0</v>
      </c>
      <c r="PZ10" s="88" t="s">
        <v>17</v>
      </c>
      <c r="QA10" s="88" t="s">
        <v>17</v>
      </c>
      <c r="QB10" s="94">
        <f t="shared" ref="QB10:QB31" si="994">($H10+$J10+$Q10+$Y10+$AG10+$AO10+$AW10+$BE10+$BM10+$BU10+$CC10+$CK10+$CS10+$DA10+$DI10+$DQ10+$DY10+$EG10+$EO10+$EW10+NM10+NU10+OC10+OK10+OS10+PA10+PI10+PQ10+PY10+IG10+IO10+IW10+JE10+JM10+JU10+KC10+KK10+KS10+LA10+LI10+LQ10+LY10+MG10+MO10+MW10+NE10+HY10+HQ10+HI10+HA10+GS10+GK10+GC10+FU10+FM10+FE10)/$G10</f>
        <v>2175.1520861848162</v>
      </c>
      <c r="QC10" s="95">
        <f t="shared" si="722"/>
        <v>1.1160926871554033</v>
      </c>
      <c r="QD10" s="96">
        <f t="shared" ref="QD10:QD30" si="995">QC10/$I10</f>
        <v>0.28509078453088421</v>
      </c>
      <c r="QE10" s="92">
        <f t="shared" si="723"/>
        <v>3.4148788177644052E-2</v>
      </c>
      <c r="QF10" s="93">
        <f t="shared" si="724"/>
        <v>44457.099496918541</v>
      </c>
      <c r="QG10" s="93">
        <f t="shared" si="725"/>
        <v>0</v>
      </c>
      <c r="QH10" s="88" t="s">
        <v>17</v>
      </c>
      <c r="QI10" s="88" t="s">
        <v>17</v>
      </c>
      <c r="QJ10" s="94">
        <f t="shared" ref="QJ10:QJ31" si="996">($H10+$J10+$Q10+$Y10+$AG10+$AO10+$AW10+$BE10+$BM10+$BU10+$CC10+$CK10+$CS10+$DA10+$DI10+$DQ10+$DY10+$EG10+$EO10+$EW10+NU10+OC10+OK10+OS10+PA10+PI10+PQ10+PY10+QG10+IO10+IW10+JE10+JM10+JU10+KC10+KK10+KS10+LA10+LI10+LQ10+LY10+MG10+MO10+MW10+NE10+NM10+IG10+HY10+HQ10+HI10+HA10+GS10+GK10+GC10+FU10+FM10+FE10)/$G10</f>
        <v>2175.1520861848162</v>
      </c>
      <c r="QK10" s="95">
        <f t="shared" si="726"/>
        <v>1.1160926871554033</v>
      </c>
      <c r="QL10" s="96">
        <f t="shared" ref="QL10:QL30" si="997">QK10/$I10</f>
        <v>0.28509078453088421</v>
      </c>
      <c r="QM10" s="92">
        <f t="shared" si="727"/>
        <v>3.4148788177644052E-2</v>
      </c>
      <c r="QN10" s="93">
        <f t="shared" si="728"/>
        <v>44457.099496918541</v>
      </c>
      <c r="QO10" s="93">
        <f t="shared" si="729"/>
        <v>0</v>
      </c>
      <c r="QP10" s="88" t="s">
        <v>17</v>
      </c>
      <c r="QQ10" s="88" t="s">
        <v>17</v>
      </c>
      <c r="QR10" s="94">
        <f t="shared" ref="QR10:QR31" si="998">($H10+$J10+$Q10+$Y10+$AG10+$AO10+$AW10+$BE10+$BM10+$BU10+$CC10+$CK10+$CS10+$DA10+$DI10+$DQ10+$DY10+$EG10+$EO10+$EW10+OC10+OK10+OS10+PA10+PI10+PQ10+PY10+QG10+QO10+IW10+JE10+JM10+JU10+KC10+KK10+KS10+LA10+LI10+LQ10+LY10+MG10+MO10+MW10+NE10+NM10+NU10+IO10+IG10+HY10+HQ10+HI10+HA10+GS10+GK10+GC10+FU10+FM10+FE10)/$G10</f>
        <v>2175.1520861848162</v>
      </c>
      <c r="QS10" s="95">
        <f t="shared" si="730"/>
        <v>1.1160926871554033</v>
      </c>
      <c r="QT10" s="96">
        <f t="shared" ref="QT10:QT30" si="999">QS10/$I10</f>
        <v>0.28509078453088421</v>
      </c>
      <c r="QU10" s="92">
        <f t="shared" si="731"/>
        <v>3.4148788177644052E-2</v>
      </c>
      <c r="QV10" s="93">
        <f t="shared" si="732"/>
        <v>44457.099496918541</v>
      </c>
      <c r="QW10" s="93">
        <f t="shared" si="733"/>
        <v>0</v>
      </c>
      <c r="QX10" s="88" t="s">
        <v>17</v>
      </c>
      <c r="QY10" s="88" t="s">
        <v>17</v>
      </c>
      <c r="QZ10" s="94">
        <f t="shared" ref="QZ10:QZ31" si="1000">($H10+$J10+$Q10+$Y10+$AG10+$AO10+$AW10+$BE10+$BM10+$BU10+$CC10+$CK10+$CS10+$DA10+$DI10+$DQ10+$DY10+$EG10+$EO10+$EW10+OK10+OS10+PA10+PI10+PQ10+PY10+QG10+QO10+QW10+JE10+JM10+JU10+KC10+KK10+KS10+LA10+LI10+LQ10+LY10+MG10+MO10+MW10+NE10+NM10+NU10+OC10+IW10+IO10+IG10+HY10+HQ10+HI10+HA10+GS10+GK10+GC10+FU10+FM10+FE10)/$G10</f>
        <v>2175.1520861848162</v>
      </c>
      <c r="RA10" s="95">
        <f t="shared" si="734"/>
        <v>1.1160926871554033</v>
      </c>
      <c r="RB10" s="96">
        <f t="shared" ref="RB10:RB30" si="1001">RA10/$I10</f>
        <v>0.28509078453088421</v>
      </c>
      <c r="RC10" s="92">
        <f t="shared" si="735"/>
        <v>3.4148788177644052E-2</v>
      </c>
      <c r="RD10" s="93">
        <f t="shared" si="736"/>
        <v>44457.099496918541</v>
      </c>
      <c r="RE10" s="93">
        <f t="shared" si="737"/>
        <v>0</v>
      </c>
      <c r="RF10" s="88" t="s">
        <v>17</v>
      </c>
      <c r="RG10" s="88" t="s">
        <v>17</v>
      </c>
      <c r="RH10" s="94">
        <f t="shared" ref="RH10:RH31" si="1002">($H10+$J10+$Q10+$Y10+$AG10+$AO10+$AW10+$BE10+$BM10+$BU10+$CC10+$CK10+$CS10+$DA10+$DI10+$DQ10+$DY10+$EG10+$EO10+$EW10+OS10+PA10+PI10+PQ10+PY10+QG10+QO10+QW10+RE10+JM10+JU10+KC10+KK10+KS10+LA10+LI10+LQ10+LY10+MG10+MO10+MW10+NE10+NM10+NU10+OC10+OK10+JE10+IW10+IO10+IG10+HY10+HQ10+HI10+HA10+GS10+GK10+GC10+FU10+FM10+FE10)/$G10</f>
        <v>2175.1520861848162</v>
      </c>
      <c r="RI10" s="95">
        <f t="shared" si="738"/>
        <v>1.1160926871554033</v>
      </c>
      <c r="RJ10" s="96">
        <f t="shared" ref="RJ10:RJ30" si="1003">RI10/$I10</f>
        <v>0.28509078453088421</v>
      </c>
      <c r="RK10" s="92">
        <f t="shared" si="739"/>
        <v>3.4148788177644052E-2</v>
      </c>
      <c r="RL10" s="93">
        <f t="shared" si="740"/>
        <v>44457.099496918541</v>
      </c>
      <c r="RM10" s="93">
        <f t="shared" si="741"/>
        <v>0</v>
      </c>
      <c r="RN10" s="88" t="s">
        <v>17</v>
      </c>
      <c r="RO10" s="88" t="s">
        <v>17</v>
      </c>
      <c r="RP10" s="94">
        <f t="shared" ref="RP10:RP31" si="1004">($H10+$J10+$Q10+$Y10+$AG10+$AO10+$AW10+$BE10+$BM10+$BU10+$CC10+$CK10+$CS10+$DA10+$DI10+$DQ10+$DY10+$EG10+$EO10+$EW10+PA10+PI10+PQ10+PY10+QG10+QO10+QW10+RE10+RM10+JU10+KC10+KK10+KS10+LA10+LI10+LQ10+LY10+MG10+MO10+MW10+NE10+NM10+NU10+OC10+OK10+OS10+JM10+JE10+IW10+IO10+IG10+HY10+HQ10+HI10+HA10+GS10+GK10+GC10+FU10+FM10+FE10)/$G10</f>
        <v>2175.1520861848162</v>
      </c>
      <c r="RQ10" s="95">
        <f t="shared" si="742"/>
        <v>1.1160926871554033</v>
      </c>
      <c r="RR10" s="96">
        <f t="shared" ref="RR10:RR30" si="1005">RQ10/$I10</f>
        <v>0.28509078453088421</v>
      </c>
      <c r="RS10" s="92">
        <f t="shared" si="743"/>
        <v>3.4148788177644052E-2</v>
      </c>
      <c r="RT10" s="93">
        <f t="shared" si="744"/>
        <v>44457.099496918541</v>
      </c>
      <c r="RU10" s="93">
        <f t="shared" si="745"/>
        <v>0</v>
      </c>
      <c r="RV10" s="88" t="s">
        <v>17</v>
      </c>
      <c r="RW10" s="88" t="s">
        <v>17</v>
      </c>
      <c r="RX10" s="94">
        <f t="shared" ref="RX10:RX31" si="1006">($H10+$J10+$Q10+$Y10+$AG10+$AO10+$AW10+$BE10+$BM10+$BU10+$CC10+$CK10+$CS10+$DA10+$DI10+$DQ10+$DY10+$EG10+$EO10+$EW10+PI10+PQ10+PY10+QG10+QO10+QW10+RE10+RM10+RU10+KC10+KK10+KS10+LA10+LI10+LQ10+LY10+MG10+MO10+MW10+NE10+NM10+NU10+OC10+OK10+OS10+PA10+JU10+JM10+JE10+IW10+IO10+IG10+HY10+HQ10+HI10+HA10+GS10+GK10+GC10+FU10+FM10+FE10)/$G10</f>
        <v>2175.1520861848162</v>
      </c>
      <c r="RY10" s="95">
        <f t="shared" si="746"/>
        <v>1.1160926871554033</v>
      </c>
      <c r="RZ10" s="96">
        <f t="shared" ref="RZ10:RZ30" si="1007">RY10/$I10</f>
        <v>0.28509078453088421</v>
      </c>
      <c r="SA10" s="92">
        <f t="shared" si="747"/>
        <v>3.4148788177644052E-2</v>
      </c>
      <c r="SB10" s="93">
        <f t="shared" si="748"/>
        <v>44457.099496918541</v>
      </c>
      <c r="SC10" s="93">
        <f t="shared" si="749"/>
        <v>0</v>
      </c>
      <c r="SD10" s="88" t="s">
        <v>17</v>
      </c>
      <c r="SE10" s="88" t="s">
        <v>17</v>
      </c>
      <c r="SF10" s="94">
        <f t="shared" ref="SF10:SF31" si="1008">($H10+$J10+$Q10+$Y10+$AG10+$AO10+$AW10+$BE10+$BM10+$BU10+$CC10+$CK10+$CS10+$DA10+$DI10+$DQ10+$DY10+$EG10+$EO10+$EW10+PQ10+PY10+QG10+QO10+QW10+RE10+RM10+RU10+SC10+KK10+KS10+LA10+LI10+LQ10+LY10+MG10+MO10+MW10+NE10+NM10+NU10+OC10+OK10+OS10+PA10+PI10+KC10+JU10+JM10+JE10+IW10+IO10+IG10+HY10+HQ10+HI10+HA10+GS10+GK10+GC10+FU10+FM10+FE10)/$G10</f>
        <v>2175.1520861848162</v>
      </c>
      <c r="SG10" s="95">
        <f t="shared" si="750"/>
        <v>1.1160926871554033</v>
      </c>
      <c r="SH10" s="96">
        <f t="shared" ref="SH10:SH30" si="1009">SG10/$I10</f>
        <v>0.28509078453088421</v>
      </c>
      <c r="SI10" s="92">
        <f t="shared" si="751"/>
        <v>3.4148788177644052E-2</v>
      </c>
      <c r="SJ10" s="93">
        <f t="shared" si="752"/>
        <v>44457.099496918541</v>
      </c>
      <c r="SK10" s="93">
        <f t="shared" si="753"/>
        <v>0</v>
      </c>
      <c r="SL10" s="88" t="s">
        <v>17</v>
      </c>
      <c r="SM10" s="88" t="s">
        <v>17</v>
      </c>
      <c r="SN10" s="94">
        <f t="shared" ref="SN10:SN31" si="1010">($H10+$J10+$Q10+$Y10+$AG10+$AO10+$AW10+$BE10+$BM10+$BU10+$CC10+$CK10+$CS10+$DA10+$DI10+$DQ10+$DY10+$EG10+$EO10+$EW10+PY10+QG10+QO10+QW10+RE10+RM10+RU10+SC10+SK10+KS10+LA10+LI10+LQ10+LY10+MG10+MO10+MW10+NE10+NM10+NU10+OC10+OK10+OS10+PA10+PI10+PQ10+KK10+KC10+JU10+JM10+JE10+IW10+IO10+IG10+HY10+HQ10+HI10+HA10+GS10+GK10+GC10+FU10+FM10+FE10)/$G10</f>
        <v>2175.1520861848162</v>
      </c>
      <c r="SO10" s="95">
        <f t="shared" si="754"/>
        <v>1.1160926871554033</v>
      </c>
      <c r="SP10" s="96">
        <f t="shared" ref="SP10:SP30" si="1011">SO10/$I10</f>
        <v>0.28509078453088421</v>
      </c>
      <c r="SQ10" s="92">
        <f t="shared" si="755"/>
        <v>3.4148788177644052E-2</v>
      </c>
      <c r="SR10" s="93">
        <f t="shared" si="756"/>
        <v>44457.099496918541</v>
      </c>
      <c r="SS10" s="93">
        <f t="shared" si="757"/>
        <v>0</v>
      </c>
      <c r="ST10" s="88" t="s">
        <v>17</v>
      </c>
      <c r="SU10" s="88" t="s">
        <v>17</v>
      </c>
      <c r="SV10" s="94">
        <f t="shared" ref="SV10:SV31" si="1012">($H10+$J10+$Q10+$Y10+$AG10+$AO10+$AW10+$BE10+$BM10+$BU10+$CC10+$CK10+$CS10+$DA10+$DI10+$DQ10+$DY10+$EG10+$EO10+$EW10+QG10+QO10+QW10+RE10+RM10+RU10+SC10+SK10+SS10+LA10+LI10+LQ10+LY10+MG10+MO10+MW10+NE10+NM10+NU10+OC10+OK10+OS10+PA10+PI10+PQ10+PY10+KS10+KK10+KC10+JU10+JM10+JE10+IW10+IO10+IG10+HY10+HQ10+HI10+HA10+GS10+GK10+GC10+FU10+FM10+FE10)/$G10</f>
        <v>2175.1520861848162</v>
      </c>
      <c r="SW10" s="95">
        <f t="shared" si="758"/>
        <v>1.1160926871554033</v>
      </c>
      <c r="SX10" s="96">
        <f t="shared" ref="SX10:SX30" si="1013">SW10/$I10</f>
        <v>0.28509078453088421</v>
      </c>
      <c r="SY10" s="92">
        <f t="shared" si="759"/>
        <v>3.4148788177644052E-2</v>
      </c>
      <c r="SZ10" s="93">
        <f t="shared" si="760"/>
        <v>44457.099496918541</v>
      </c>
      <c r="TA10" s="93">
        <f t="shared" si="761"/>
        <v>0</v>
      </c>
      <c r="TB10" s="88" t="s">
        <v>17</v>
      </c>
      <c r="TC10" s="88" t="s">
        <v>17</v>
      </c>
      <c r="TD10" s="94">
        <f t="shared" ref="TD10:TD31" si="1014">($H10+$J10+$Q10+$Y10+$AG10+$AO10+$AW10+$BE10+$BM10+$BU10+$CC10+$CK10+$CS10+$DA10+$DI10+$DQ10+$DY10+$EG10+$EO10+$EW10+QO10+QW10+RE10+RM10+RU10+SC10+SK10+SS10+TA10+LI10+LQ10+LY10+MG10+MO10+MW10+NE10+NM10+NU10+OC10+OK10+OS10+PA10+PI10+PQ10+PY10+QG10+LA10+KS10+KK10+KC10+JU10+JM10+JE10+IW10+IO10+IG10+HY10+HQ10+HI10+HA10+GS10+GK10+GC10+FU10+FM10+FE10)/$G10</f>
        <v>2175.1520861848162</v>
      </c>
      <c r="TE10" s="95">
        <f t="shared" si="762"/>
        <v>1.1160926871554033</v>
      </c>
      <c r="TF10" s="96">
        <f t="shared" ref="TF10:TF30" si="1015">TE10/$I10</f>
        <v>0.28509078453088421</v>
      </c>
      <c r="TG10" s="92">
        <f t="shared" si="763"/>
        <v>3.4148788177644052E-2</v>
      </c>
      <c r="TH10" s="93">
        <f t="shared" si="764"/>
        <v>44457.099496918541</v>
      </c>
      <c r="TI10" s="93">
        <f t="shared" si="765"/>
        <v>0</v>
      </c>
      <c r="TJ10" s="88" t="s">
        <v>17</v>
      </c>
      <c r="TK10" s="88" t="s">
        <v>17</v>
      </c>
      <c r="TL10" s="94">
        <f t="shared" ref="TL10:TL31" si="1016">($H10+$J10+$Q10+$Y10+$AG10+$AO10+$AW10+$BE10+$BM10+$BU10+$CC10+$CK10+$CS10+$DA10+$DI10+$DQ10+$DY10+$EG10+$EO10+$EW10+QW10+RE10+RM10+RU10+SC10+SK10+SS10+TA10+TI10+LQ10+LY10+MG10+MO10+MW10+NE10+NM10+NU10+OC10+OK10+OS10+PA10+PI10+PQ10+PY10+QG10+QO10+LI10+LA10+KS10+KK10+KC10+JU10+JM10+JE10+IW10+IO10+IG10+HY10+HQ10+HI10+HA10+GS10+GK10+GC10+FU10+FM10+FE10)/$G10</f>
        <v>2175.1520861848162</v>
      </c>
      <c r="TM10" s="95">
        <f t="shared" si="766"/>
        <v>1.1160926871554033</v>
      </c>
      <c r="TN10" s="96">
        <f t="shared" ref="TN10:TN30" si="1017">TM10/$I10</f>
        <v>0.28509078453088421</v>
      </c>
      <c r="TO10" s="92">
        <f t="shared" si="767"/>
        <v>3.4148788177644052E-2</v>
      </c>
      <c r="TP10" s="93">
        <f t="shared" si="768"/>
        <v>44457.099496918541</v>
      </c>
      <c r="TQ10" s="93">
        <f t="shared" si="769"/>
        <v>0</v>
      </c>
      <c r="TR10" s="88" t="s">
        <v>17</v>
      </c>
      <c r="TS10" s="88" t="s">
        <v>17</v>
      </c>
      <c r="TT10" s="94">
        <f t="shared" ref="TT10:TT31" si="1018">($H10+$J10+$Q10+$Y10+$AG10+$AO10+$AW10+$BE10+$BM10+$BU10+$CC10+$CK10+$CS10+$DA10+$DI10+$DQ10+$DY10+$EG10+$EO10+$EW10+RE10+RM10+RU10+SC10+SK10+SS10+TA10+TI10+TQ10+LY10+MG10+MO10+MW10+NE10+NM10+NU10+OC10+OK10+OS10+PA10+PI10+PQ10+PY10+QG10+QO10+QW10+LQ10+LI10+LA10+KS10+KK10+KC10+JU10+JM10+JE10+IW10+IO10+IG10+HY10+HQ10+HI10+HA10+GS10+GK10+GC10+FU10+FM10+FE10)/$G10</f>
        <v>2175.1520861848162</v>
      </c>
      <c r="TU10" s="95">
        <f t="shared" si="770"/>
        <v>1.1160926871554033</v>
      </c>
      <c r="TV10" s="96">
        <f t="shared" ref="TV10:TV30" si="1019">TU10/$I10</f>
        <v>0.28509078453088421</v>
      </c>
      <c r="TW10" s="92">
        <f t="shared" si="771"/>
        <v>3.4148788177644052E-2</v>
      </c>
      <c r="TX10" s="93">
        <f t="shared" si="772"/>
        <v>44457.099496918541</v>
      </c>
      <c r="TY10" s="93">
        <f t="shared" si="773"/>
        <v>0</v>
      </c>
      <c r="TZ10" s="88" t="s">
        <v>17</v>
      </c>
      <c r="UA10" s="88" t="s">
        <v>17</v>
      </c>
      <c r="UB10" s="94">
        <f t="shared" ref="UB10:UB31" si="1020">($H10+$J10+$Q10+$Y10+$AG10+$AO10+$AW10+$BE10+$BM10+$BU10+$CC10+$CK10+$CS10+$DA10+$DI10+$DQ10+$DY10+$EG10+$EO10+$EW10+RM10+RU10+SC10+SK10+SS10+TA10+TI10+TQ10+TY10+MG10+MO10+MW10+NE10+NM10+NU10+OC10+OK10+OS10+PA10+PI10+PQ10+PY10+QG10+QO10+QW10+RE10+LY10+LQ10+LI10+LA10+KS10+KK10+KC10+JU10+JM10+JE10+IW10+IO10+IG10+HY10+HQ10+HI10+HA10+GS10+GK10+GC10+FU10+FM10+FE10)/$G10</f>
        <v>2175.1520861848162</v>
      </c>
      <c r="UC10" s="95">
        <f t="shared" si="774"/>
        <v>1.1160926871554033</v>
      </c>
      <c r="UD10" s="96">
        <f t="shared" ref="UD10:UD30" si="1021">UC10/$I10</f>
        <v>0.28509078453088421</v>
      </c>
      <c r="UE10" s="92">
        <f t="shared" si="775"/>
        <v>3.4148788177644052E-2</v>
      </c>
      <c r="UF10" s="93">
        <f t="shared" si="776"/>
        <v>44457.099496918541</v>
      </c>
      <c r="UG10" s="93">
        <f t="shared" si="777"/>
        <v>0</v>
      </c>
      <c r="UH10" s="88" t="s">
        <v>17</v>
      </c>
      <c r="UI10" s="88" t="s">
        <v>17</v>
      </c>
      <c r="UJ10" s="94">
        <f t="shared" ref="UJ10:UJ31" si="1022">($H10+$J10+$Q10+$Y10+$AG10+$AO10+$AW10+$BE10+$BM10+$BU10+$CC10+$CK10+$CS10+$DA10+$DI10+$DQ10+$DY10+$EG10+$EO10+$EW10+RU10+SC10+SK10+SS10+TA10+TI10+TQ10+TY10+UG10+MO10+MW10+NE10+NM10+NU10+OC10+OK10+OS10+PA10+PI10+PQ10+PY10+QG10+QO10+QW10+RE10+RM10+MG10+LY10+LQ10+LI10+LA10+KS10+KK10+KC10+JU10+JM10+JE10+IW10+IO10+IG10+HY10+HQ10+HI10+HA10+GS10+GK10+GC10+FU10+FM10+FE10)/$G10</f>
        <v>2175.1520861848162</v>
      </c>
      <c r="UK10" s="95">
        <f t="shared" si="778"/>
        <v>1.1160926871554033</v>
      </c>
      <c r="UL10" s="96">
        <f t="shared" ref="UL10:UL30" si="1023">UK10/$I10</f>
        <v>0.28509078453088421</v>
      </c>
      <c r="UM10" s="92">
        <f t="shared" si="779"/>
        <v>3.4148788177644052E-2</v>
      </c>
      <c r="UN10" s="93">
        <f t="shared" si="780"/>
        <v>44457.099496918541</v>
      </c>
      <c r="UO10" s="93">
        <f t="shared" si="781"/>
        <v>0</v>
      </c>
      <c r="UP10" s="88" t="s">
        <v>17</v>
      </c>
      <c r="UQ10" s="88" t="s">
        <v>17</v>
      </c>
      <c r="UR10" s="94">
        <f t="shared" ref="UR10:UR31" si="1024">($H10+$J10+$Q10+$Y10+$AG10+$AO10+$AW10+$BE10+$BM10+$BU10+$CC10+$CK10+$CS10+$DA10+$DI10+$DQ10+$DY10+$EG10+$EO10+$EW10+SC10+SK10+SS10+TA10+TI10+TQ10+TY10+UG10+UO10+MW10+NE10+NM10+NU10+OC10+OK10+OS10+PA10+PI10+PQ10+PY10+QG10+QO10+QW10+RE10+RM10+RU10+MO10+MG10+LY10+LQ10+LI10+LA10+KS10+KK10+KC10+JU10+JM10+JE10+IW10+IO10+IG10+HY10+HQ10+HI10+HA10+GS10+GK10+GC10+FU10+FM10+FE10)/$G10</f>
        <v>2175.1520861848162</v>
      </c>
      <c r="US10" s="95">
        <f t="shared" si="782"/>
        <v>1.1160926871554033</v>
      </c>
      <c r="UT10" s="96">
        <f t="shared" ref="UT10:UT30" si="1025">US10/$I10</f>
        <v>0.28509078453088421</v>
      </c>
      <c r="UU10" s="92">
        <f t="shared" si="783"/>
        <v>3.4148788177644052E-2</v>
      </c>
      <c r="UV10" s="93">
        <f t="shared" si="784"/>
        <v>44457.099496918541</v>
      </c>
      <c r="UW10" s="93">
        <f t="shared" si="785"/>
        <v>0</v>
      </c>
      <c r="UX10" s="88" t="s">
        <v>17</v>
      </c>
      <c r="UY10" s="88" t="s">
        <v>17</v>
      </c>
      <c r="UZ10" s="94">
        <f t="shared" ref="UZ10:UZ31" si="1026">($H10+$J10+$Q10+$Y10+$AG10+$AO10+$AW10+$BE10+$BM10+$BU10+$CC10+$CK10+$CS10+$DA10+$DI10+$DQ10+$DY10+$EG10+$EO10+$EW10+SK10+SS10+TA10+TI10+TQ10+TY10+UG10+UO10+UW10+NE10+NM10+NU10+OC10+OK10+OS10+PA10+PI10+PQ10+PY10+QG10+QO10+QW10+RE10+RM10+RU10+SC10+MW10+MO10+MG10+LY10+LQ10+LI10+LA10+KS10+KK10+KC10+JU10+JM10+JE10+IW10+IO10+IG10+HY10+HQ10+HI10+HA10+GS10+GK10+GC10+FU10+FM10+FE10)/$G10</f>
        <v>2175.1520861848162</v>
      </c>
      <c r="VA10" s="95">
        <f t="shared" si="786"/>
        <v>1.1160926871554033</v>
      </c>
      <c r="VB10" s="96">
        <f t="shared" ref="VB10:VB30" si="1027">VA10/$I10</f>
        <v>0.28509078453088421</v>
      </c>
      <c r="VC10" s="92">
        <f t="shared" si="787"/>
        <v>3.4148788177644052E-2</v>
      </c>
      <c r="VD10" s="93">
        <f t="shared" si="788"/>
        <v>44457.099496918541</v>
      </c>
      <c r="VE10" s="93">
        <f t="shared" si="789"/>
        <v>0</v>
      </c>
      <c r="VF10" s="88" t="s">
        <v>17</v>
      </c>
      <c r="VG10" s="88" t="s">
        <v>17</v>
      </c>
      <c r="VH10" s="94">
        <f t="shared" ref="VH10:VH31" si="1028">($H10+$J10+$Q10+$Y10+$AG10+$AO10+$AW10+$BE10+$BM10+$BU10+$CC10+$CK10+$CS10+$DA10+$DI10+$DQ10+$DY10+$EG10+$EO10+$EW10+SS10+TA10+TI10+TQ10+TY10+UG10+UO10+UW10+VE10+NM10+NU10+OC10+OK10+OS10+PA10+PI10+PQ10+PY10+QG10+QO10+QW10+RE10+RM10+RU10+SC10+SK10+NE10+MW10+MO10+MG10+LY10+LQ10+LI10+LA10+KS10+KK10+KC10+JU10+JM10+JE10+IW10+IO10+IG10+HY10+HQ10+HI10+HA10+GS10+GK10+GC10+FU10+FM10+FE10)/$G10</f>
        <v>2175.1520861848162</v>
      </c>
      <c r="VI10" s="95">
        <f t="shared" si="790"/>
        <v>1.1160926871554033</v>
      </c>
      <c r="VJ10" s="96">
        <f t="shared" ref="VJ10:VJ30" si="1029">VI10/$I10</f>
        <v>0.28509078453088421</v>
      </c>
      <c r="VK10" s="92">
        <f t="shared" si="791"/>
        <v>3.4148788177644052E-2</v>
      </c>
      <c r="VL10" s="93">
        <f t="shared" si="792"/>
        <v>44457.099496918541</v>
      </c>
      <c r="VM10" s="93">
        <f t="shared" si="793"/>
        <v>0</v>
      </c>
      <c r="VN10" s="88" t="s">
        <v>17</v>
      </c>
      <c r="VO10" s="88" t="s">
        <v>17</v>
      </c>
      <c r="VP10" s="94">
        <f t="shared" ref="VP10:VP31" si="1030">($H10+$J10+$Q10+$Y10+$AG10+$AO10+$AW10+$BE10+$BM10+$BU10+$CC10+$CK10+$CS10+$DA10+$DI10+$DQ10+$DY10+$EG10+$EO10+$EW10+TA10+TI10+TQ10+TY10+UG10+UO10+UW10+VE10+VM10+NU10+OC10+OK10+OS10+PA10+PI10+PQ10+PY10+QG10+QO10+QW10+RE10+RM10+RU10+SC10+SK10+SS10+NM10+NE10+MW10+MO10+MG10+LY10+LQ10+LI10+LA10+KS10+KK10+KC10+JU10+JM10+JE10+IW10+IO10+IG10+HY10+HQ10+HI10+HA10+GS10+GK10+GC10+FU10+FM10+FE10)/$G10</f>
        <v>2175.1520861848162</v>
      </c>
      <c r="VQ10" s="95">
        <f t="shared" si="794"/>
        <v>1.1160926871554033</v>
      </c>
      <c r="VR10" s="96">
        <f t="shared" ref="VR10:VR30" si="1031">VQ10/$I10</f>
        <v>0.28509078453088421</v>
      </c>
      <c r="VS10" s="92">
        <f t="shared" si="795"/>
        <v>3.4148788177644052E-2</v>
      </c>
      <c r="VT10" s="93">
        <f t="shared" si="796"/>
        <v>44457.099496918541</v>
      </c>
      <c r="VU10" s="93">
        <f t="shared" si="797"/>
        <v>0</v>
      </c>
      <c r="VV10" s="88" t="s">
        <v>17</v>
      </c>
      <c r="VW10" s="88" t="s">
        <v>17</v>
      </c>
      <c r="VX10" s="94">
        <f t="shared" ref="VX10:VX31" si="1032">($H10+$J10+$Q10+$Y10+$AG10+$AO10+$AW10+$BE10+$BM10+$BU10+$CC10+$CK10+$CS10+$DA10+$DI10+$DQ10+$DY10+$EG10+$EO10+$EW10+TI10+TQ10+TY10+UG10+UO10+UW10+VE10+VM10+VU10+OC10+OK10+OS10+PA10+PI10+PQ10+PY10+QG10+QO10+QW10+RE10+RM10+RU10+SC10+SK10+SS10+TA10+NU10+NM10+NE10+MW10+MO10+MG10+LY10+LQ10+LI10+LA10+KS10+KK10+KC10+JU10+JM10+JE10+IW10+IO10+IG10+HY10+HQ10+HI10+HA10+GS10+GK10+GC10+FU10+FM10+FE10)/$G10</f>
        <v>2175.1520861848162</v>
      </c>
      <c r="VY10" s="95">
        <f t="shared" si="798"/>
        <v>1.1160926871554033</v>
      </c>
      <c r="VZ10" s="96">
        <f t="shared" ref="VZ10:VZ30" si="1033">VY10/$I10</f>
        <v>0.28509078453088421</v>
      </c>
      <c r="WA10" s="92">
        <f t="shared" si="799"/>
        <v>3.4148788177644052E-2</v>
      </c>
      <c r="WB10" s="93">
        <f t="shared" si="800"/>
        <v>44457.099496918541</v>
      </c>
      <c r="WC10" s="93">
        <f t="shared" si="801"/>
        <v>0</v>
      </c>
      <c r="WD10" s="88" t="s">
        <v>17</v>
      </c>
      <c r="WE10" s="88" t="s">
        <v>17</v>
      </c>
      <c r="WF10" s="94">
        <f t="shared" ref="WF10:WF31" si="1034">($H10+$J10+$Q10+$Y10+$AG10+$AO10+$AW10+$BE10+$BM10+$BU10+$CC10+$CK10+$CS10+$DA10+$DI10+$DQ10+$DY10+$EG10+$EO10+$EW10+TQ10+TY10+UG10+UO10+UW10+VE10+VM10+VU10+WC10+OK10+OS10+PA10+PI10+PQ10+PY10+QG10+QO10+QW10+RE10+RM10+RU10+SC10+SK10+SS10+TA10+TI10+OC10+NU10+NM10+NE10+MW10+MO10+MG10+LY10+LQ10+LI10+LA10+KS10+KK10+KC10+JU10+JM10+JE10+IW10+IO10+IG10+HY10+HQ10+HI10+HA10+GS10+GK10+GC10+FU10+FM10+FE10)/$G10</f>
        <v>2175.1520861848162</v>
      </c>
      <c r="WG10" s="95">
        <f t="shared" si="802"/>
        <v>1.1160926871554033</v>
      </c>
      <c r="WH10" s="96">
        <f t="shared" ref="WH10:WH30" si="1035">WG10/$I10</f>
        <v>0.28509078453088421</v>
      </c>
      <c r="WI10" s="92">
        <f t="shared" si="803"/>
        <v>3.4148788177644052E-2</v>
      </c>
      <c r="WJ10" s="93">
        <f t="shared" si="804"/>
        <v>44457.099496918541</v>
      </c>
      <c r="WK10" s="93">
        <f t="shared" si="805"/>
        <v>0</v>
      </c>
      <c r="WL10" s="88" t="s">
        <v>17</v>
      </c>
      <c r="WM10" s="88" t="s">
        <v>17</v>
      </c>
      <c r="WN10" s="94">
        <f t="shared" ref="WN10:WN31" si="1036">($H10+$J10+$Q10+$Y10+$AG10+$AO10+$AW10+$BE10+$BM10+$BU10+$CC10+$CK10+$CS10+$DA10+$DI10+$DQ10+$DY10+$EG10+$EO10+$EW10+TY10+UG10+UO10+UW10+VE10+VM10+VU10+WC10+WK10+OS10+PA10+PI10+PQ10+PY10+QG10+QO10+QW10+RE10+RM10+RU10+SC10+SK10+SS10+TA10+TI10+TQ10+OK10+OC10+NU10+NM10+NE10+MW10+MO10+MG10+LY10+LQ10+LI10+LA10+KS10+KK10+KC10+JU10+JM10+JE10+IW10+IO10+IG10+HY10+HQ10+HI10+HA10+GS10+GK10+GC10+FU10+FM10+FE10)/$G10</f>
        <v>2175.1520861848162</v>
      </c>
      <c r="WO10" s="95">
        <f t="shared" si="806"/>
        <v>1.1160926871554033</v>
      </c>
      <c r="WP10" s="96">
        <f t="shared" ref="WP10:WP30" si="1037">WO10/$I10</f>
        <v>0.28509078453088421</v>
      </c>
      <c r="WQ10" s="92">
        <f t="shared" si="807"/>
        <v>3.4148788177644052E-2</v>
      </c>
      <c r="WR10" s="93">
        <f t="shared" si="808"/>
        <v>44457.099496918541</v>
      </c>
      <c r="WS10" s="93">
        <f t="shared" si="809"/>
        <v>0</v>
      </c>
      <c r="WT10" s="88" t="s">
        <v>17</v>
      </c>
      <c r="WU10" s="88" t="s">
        <v>17</v>
      </c>
      <c r="WV10" s="94">
        <f t="shared" ref="WV10:WV31" si="1038">($H10+$J10+$Q10+$Y10+$AG10+$AO10+$AW10+$BE10+$BM10+$BU10+$CC10+$CK10+$CS10+$DA10+$DI10+$DQ10+$DY10+$EG10+$EO10+$EW10+UG10+UO10+UW10+VE10+VM10+VU10+WC10+WK10+WS10+PA10+PI10+PQ10+PY10+QG10+QO10+QW10+RE10+RM10+RU10+SC10+SK10+SS10+TA10+TI10+TQ10+TY10+OS10+OK10+OC10+NU10+NM10+NE10+MW10+MO10+MG10+LY10+LQ10+LI10+LA10+KS10+KK10+KC10+JU10+JM10+JE10+IW10+IO10+IG10+HY10+HQ10+HI10+HA10+GS10+GK10+GC10+FU10+FM10+FE10)/$G10</f>
        <v>2175.1520861848162</v>
      </c>
      <c r="WW10" s="95">
        <f t="shared" si="810"/>
        <v>1.1160926871554033</v>
      </c>
      <c r="WX10" s="96">
        <f t="shared" ref="WX10:WX30" si="1039">WW10/$I10</f>
        <v>0.28509078453088421</v>
      </c>
      <c r="WY10" s="92">
        <f t="shared" si="811"/>
        <v>3.4148788177644052E-2</v>
      </c>
      <c r="WZ10" s="93">
        <f t="shared" si="812"/>
        <v>44457.099496918541</v>
      </c>
      <c r="XA10" s="93">
        <f t="shared" si="813"/>
        <v>0</v>
      </c>
      <c r="XB10" s="88" t="s">
        <v>17</v>
      </c>
      <c r="XC10" s="88" t="s">
        <v>17</v>
      </c>
      <c r="XD10" s="94">
        <f t="shared" ref="XD10:XD31" si="1040">($H10+$J10+$Q10+$Y10+$AG10+$AO10+$AW10+$BE10+$BM10+$BU10+$CC10+$CK10+$CS10+$DA10+$DI10+$DQ10+$DY10+$EG10+$EO10+$EW10+UO10+UW10+VE10+VM10+VU10+WC10+WK10+WS10+XA10+PI10+PQ10+PY10+QG10+QO10+QW10+RE10+RM10+RU10+SC10+SK10+SS10+TA10+TI10+TQ10+TY10+UG10+PA10+OS10+OK10+OC10+NU10+NM10+NE10+MW10+MO10+MG10+LY10+LQ10+LI10+LA10+KS10+KK10+KC10+JU10+JM10+JE10+IW10+IO10+IG10+HY10+HQ10+HI10+HA10+GS10+GK10+GC10+FU10+FM10+FE10)/$G10</f>
        <v>2175.1520861848162</v>
      </c>
      <c r="XE10" s="95">
        <f t="shared" si="814"/>
        <v>1.1160926871554033</v>
      </c>
      <c r="XF10" s="96">
        <f t="shared" ref="XF10:XF30" si="1041">XE10/$I10</f>
        <v>0.28509078453088421</v>
      </c>
      <c r="XG10" s="92">
        <f t="shared" si="815"/>
        <v>3.4148788177644052E-2</v>
      </c>
      <c r="XH10" s="93">
        <f t="shared" si="816"/>
        <v>44457.099496918541</v>
      </c>
      <c r="XI10" s="93">
        <f t="shared" si="817"/>
        <v>0</v>
      </c>
      <c r="XJ10" s="88" t="s">
        <v>17</v>
      </c>
      <c r="XK10" s="88" t="s">
        <v>17</v>
      </c>
      <c r="XL10" s="94">
        <f t="shared" ref="XL10:XL31" si="1042">($H10+$J10+$Q10+$Y10+$AG10+$AO10+$AW10+$BE10+$BM10+$BU10+$CC10+$CK10+$CS10+$DA10+$DI10+$DQ10+$DY10+$EG10+$EO10+$EW10+UW10+VE10+VM10+VU10+WC10+WK10+WS10+XA10+XI10+PQ10+PY10+QG10+QO10+QW10+RE10+RM10+RU10+SC10+SK10+SS10+TA10+TI10+TQ10+TY10+UG10+UO10+PI10+PA10+OS10+OK10+OC10+NU10+NM10+NE10+MW10+MO10+MG10+LY10+LQ10+LI10+LA10+KS10+KK10+KC10+JU10+JM10+JE10+IW10+IO10+IG10+HY10+HQ10+HI10+HA10+GS10+GK10+GC10+FU10+FM10+FE10)/$G10</f>
        <v>2175.1520861848162</v>
      </c>
      <c r="XM10" s="95">
        <f t="shared" si="818"/>
        <v>1.1160926871554033</v>
      </c>
      <c r="XN10" s="96">
        <f t="shared" ref="XN10:XN30" si="1043">XM10/$I10</f>
        <v>0.28509078453088421</v>
      </c>
      <c r="XO10" s="92">
        <f t="shared" si="819"/>
        <v>3.4148788177644052E-2</v>
      </c>
      <c r="XP10" s="93">
        <f t="shared" si="820"/>
        <v>44457.099496918541</v>
      </c>
      <c r="XQ10" s="93">
        <f t="shared" si="821"/>
        <v>0</v>
      </c>
      <c r="XR10" s="88" t="s">
        <v>17</v>
      </c>
      <c r="XS10" s="88" t="s">
        <v>17</v>
      </c>
      <c r="XT10" s="94">
        <f t="shared" ref="XT10:XT31" si="1044">($H10+$J10+$Q10+$Y10+$AG10+$AO10+$AW10+$BE10+$BM10+$BU10+$CC10+$CK10+$CS10+$DA10+$DI10+$DQ10+$DY10+$EG10+$EO10+$EW10+VE10+VM10+VU10+WC10+WK10+WS10+XA10+XI10+XQ10+PY10+QG10+QO10+QW10+RE10+RM10+RU10+SC10+SK10+SS10+TA10+TI10+TQ10+TY10+UG10+UO10+UW10+PQ10+PI10+PA10+OS10+OK10+OC10+NU10+NM10+NE10+MW10+MO10+MG10+LY10+LQ10+LI10+LA10+KS10+KK10+KC10+JU10+JM10+JE10+IW10+IO10+IG10+HY10+HQ10+HI10+HA10+GS10+GK10+GC10+FU10+FM10+FE10)/$G10</f>
        <v>2175.1520861848162</v>
      </c>
      <c r="XU10" s="95">
        <f t="shared" si="822"/>
        <v>1.1160926871554033</v>
      </c>
      <c r="XV10" s="96">
        <f t="shared" ref="XV10:XV30" si="1045">XU10/$I10</f>
        <v>0.28509078453088421</v>
      </c>
      <c r="XW10" s="92">
        <f t="shared" si="823"/>
        <v>3.4148788177644052E-2</v>
      </c>
      <c r="XX10" s="93">
        <f t="shared" si="824"/>
        <v>44457.099496918541</v>
      </c>
      <c r="XY10" s="93">
        <f t="shared" si="825"/>
        <v>0</v>
      </c>
      <c r="XZ10" s="88" t="s">
        <v>17</v>
      </c>
      <c r="YA10" s="88" t="s">
        <v>17</v>
      </c>
      <c r="YB10" s="94">
        <f t="shared" ref="YB10:YB31" si="1046">($H10+$J10+$Q10+$Y10+$AG10+$AO10+$AW10+$BE10+$BM10+$BU10+$CC10+$CK10+$CS10+$DA10+$DI10+$DQ10+$DY10+$EG10+$EO10+$EW10+VM10+VU10+WC10+WK10+WS10+XA10+XI10+XQ10+XY10+QG10+QO10+QW10+RE10+RM10+RU10+SC10+SK10+SS10+TA10+TI10+TQ10+TY10+UG10+UO10+UW10+VE10+PY10+PQ10+PI10+PA10+OS10+OK10+OC10+NU10+NM10+NE10+MW10+MO10+MG10+LY10+LQ10+LI10+LA10+KS10+KK10+KC10+JU10+JM10+JE10+IW10+IO10+IG10+HY10+HQ10+HI10+HA10+GS10+GK10+GC10+FU10+FM10+FE10)/$G10</f>
        <v>2175.1520861848162</v>
      </c>
      <c r="YC10" s="95">
        <f t="shared" si="826"/>
        <v>1.1160926871554033</v>
      </c>
      <c r="YD10" s="96">
        <f t="shared" ref="YD10:YD30" si="1047">YC10/$I10</f>
        <v>0.28509078453088421</v>
      </c>
      <c r="YE10" s="92">
        <f t="shared" si="827"/>
        <v>3.4148788177644052E-2</v>
      </c>
      <c r="YF10" s="93">
        <f t="shared" si="828"/>
        <v>44457.099496918541</v>
      </c>
      <c r="YG10" s="93">
        <f t="shared" si="829"/>
        <v>0</v>
      </c>
      <c r="YH10" s="88" t="s">
        <v>17</v>
      </c>
      <c r="YI10" s="88" t="s">
        <v>17</v>
      </c>
      <c r="YJ10" s="94">
        <f t="shared" ref="YJ10:YJ31" si="1048">($H10+$J10+$Q10+$Y10+$AG10+$AO10+$AW10+$BE10+$BM10+$BU10+$CC10+$CK10+$CS10+$DA10+$DI10+$DQ10+$DY10+$EG10+$EO10+$EW10+VU10+WC10+WK10+WS10+XA10+XI10+XQ10+XY10+YG10+QO10+QW10+RE10+RM10+RU10+SC10+SK10+SS10+TA10+TI10+TQ10+TY10+UG10+UO10+UW10+VE10+VM10+QG10+PY10+PQ10+PI10+PA10+OS10+OK10+OC10+NU10+NM10+NE10+MW10+MO10+MG10+LY10+LQ10+LI10+LA10+KS10+KK10+KC10+JU10+JM10+JE10+IW10+IO10+IG10+HY10+HQ10+HI10+HA10+GS10+GK10+GC10+FU10+FM10+FE10)/$G10</f>
        <v>2175.1520861848162</v>
      </c>
      <c r="YK10" s="95">
        <f t="shared" si="830"/>
        <v>1.1160926871554033</v>
      </c>
      <c r="YL10" s="96">
        <f t="shared" ref="YL10:YL30" si="1049">YK10/$I10</f>
        <v>0.28509078453088421</v>
      </c>
      <c r="YM10" s="92">
        <f t="shared" si="831"/>
        <v>3.4148788177644052E-2</v>
      </c>
      <c r="YN10" s="93">
        <f t="shared" si="832"/>
        <v>44457.099496918541</v>
      </c>
      <c r="YO10" s="93">
        <f t="shared" si="833"/>
        <v>0</v>
      </c>
      <c r="YP10" s="88" t="s">
        <v>17</v>
      </c>
      <c r="YQ10" s="88" t="s">
        <v>17</v>
      </c>
      <c r="YR10" s="94">
        <f t="shared" ref="YR10:YR31" si="1050">($H10+$J10+$Q10+$Y10+$AG10+$AO10+$AW10+$BE10+$BM10+$BU10+$CC10+$CK10+$CS10+$DA10+$DI10+$DQ10+$DY10+$EG10+$EO10+$EW10+WC10+WK10+WS10+XA10+XI10+XQ10+XY10+YG10+YO10+QW10+RE10+RM10+RU10+SC10+SK10+SS10+TA10+TI10+TQ10+TY10+UG10+UO10+UW10+VE10+VM10+VU10+QO10+QG10+PY10+PQ10+PI10+PA10+OS10+OK10+OC10+NU10+NM10+NE10+MW10+MO10+MG10+LY10+LQ10+LI10+LA10+KS10+KK10+KC10+JU10+JM10+JE10+IW10+IO10+IG10+HY10+HQ10+HI10+HA10+GS10+GK10+GC10+FU10+FM10+FE10)/$G10</f>
        <v>2175.1520861848162</v>
      </c>
      <c r="YS10" s="95">
        <f t="shared" si="834"/>
        <v>1.1160926871554033</v>
      </c>
      <c r="YT10" s="96">
        <f t="shared" ref="YT10:YT30" si="1051">YS10/$I10</f>
        <v>0.28509078453088421</v>
      </c>
      <c r="YU10" s="92">
        <f t="shared" si="835"/>
        <v>3.4148788177644052E-2</v>
      </c>
      <c r="YV10" s="93">
        <f t="shared" si="836"/>
        <v>44457.099496918541</v>
      </c>
      <c r="YW10" s="93">
        <f t="shared" si="837"/>
        <v>0</v>
      </c>
      <c r="YX10" s="88" t="s">
        <v>17</v>
      </c>
      <c r="YY10" s="88" t="s">
        <v>17</v>
      </c>
      <c r="YZ10" s="94">
        <f t="shared" ref="YZ10:YZ31" si="1052">($H10+$J10+$Q10+$Y10+$AG10+$AO10+$AW10+$BE10+$BM10+$BU10+$CC10+$CK10+$CS10+$DA10+$DI10+$DQ10+$DY10+$EG10+$EO10+$EW10+WK10+WS10+XA10+XI10+XQ10+XY10+YG10+YO10+YW10+RE10+RM10+RU10+SC10+SK10+SS10+TA10+TI10+TQ10+TY10+UG10+UO10+UW10+VE10+VM10+VU10+WC10+QW10+QO10+QG10+PY10+PQ10+PI10+PA10+OS10+OK10+OC10+NU10+NM10+NE10+MW10+MO10+MG10+LY10+LQ10+LI10+LA10+KS10+KK10+KC10+JU10+JM10+JE10+IW10+IO10+IG10+HY10+HQ10+HI10+HA10+GS10+GK10+GC10+FU10+FM10+FE10)/$G10</f>
        <v>2175.1520861848162</v>
      </c>
      <c r="ZA10" s="95">
        <f t="shared" si="838"/>
        <v>1.1160926871554033</v>
      </c>
      <c r="ZB10" s="96">
        <f t="shared" ref="ZB10:ZB30" si="1053">ZA10/$I10</f>
        <v>0.28509078453088421</v>
      </c>
      <c r="ZC10" s="92">
        <f t="shared" si="839"/>
        <v>3.4148788177644052E-2</v>
      </c>
      <c r="ZD10" s="93">
        <f t="shared" si="840"/>
        <v>44457.099496918541</v>
      </c>
      <c r="ZE10" s="93">
        <f t="shared" si="841"/>
        <v>0</v>
      </c>
      <c r="ZF10" s="88" t="s">
        <v>17</v>
      </c>
      <c r="ZG10" s="88" t="s">
        <v>17</v>
      </c>
      <c r="ZH10" s="94">
        <f t="shared" ref="ZH10:ZH31" si="1054">($H10+$J10+$Q10+$Y10+$AG10+$AO10+$AW10+$BE10+$BM10+$BU10+$CC10+$CK10+$CS10+$DA10+$DI10+$DQ10+$DY10+$EG10+$EO10+$EW10+WS10+XA10+XI10+XQ10+XY10+YG10+YO10+YW10+ZE10+RM10+RU10+SC10+SK10+SS10+TA10+TI10+TQ10+TY10+UG10+UO10+UW10+VE10+VM10+VU10+WC10+WK10+RE10+QW10+QO10+QG10+PY10+PQ10+PI10+PA10+OS10+OK10+OC10+NU10+NM10+NE10+MW10+MO10+MG10+LY10+LQ10+LI10+LA10+KS10+KK10+KC10+JU10+JM10+JE10+IW10+IO10+IG10+HY10+HQ10+HI10+HA10+GS10+GK10+GC10+FU10+FM10+FE10)/$G10</f>
        <v>2175.1520861848162</v>
      </c>
      <c r="ZI10" s="95">
        <f t="shared" si="842"/>
        <v>1.1160926871554033</v>
      </c>
      <c r="ZJ10" s="96">
        <f t="shared" ref="ZJ10:ZJ30" si="1055">ZI10/$I10</f>
        <v>0.28509078453088421</v>
      </c>
      <c r="ZK10" s="92">
        <f t="shared" si="843"/>
        <v>3.4148788177644052E-2</v>
      </c>
      <c r="ZL10" s="93">
        <f t="shared" si="844"/>
        <v>44457.099496918541</v>
      </c>
      <c r="ZM10" s="93">
        <f t="shared" si="845"/>
        <v>0</v>
      </c>
      <c r="ZN10" s="88" t="s">
        <v>17</v>
      </c>
      <c r="ZO10" s="88" t="s">
        <v>17</v>
      </c>
      <c r="ZP10" s="94">
        <f t="shared" ref="ZP10:ZP31" si="1056">($H10+$J10+$Q10+$Y10+$AG10+$AO10+$AW10+$BE10+$BM10+$BU10+$CC10+$CK10+$CS10+$DA10+$DI10+$DQ10+$DY10+$EG10+$EO10+$EW10+XA10+XI10+XQ10+XY10+YG10+YO10+YW10+ZE10+ZM10+RU10+SC10+SK10+SS10+TA10+TI10+TQ10+TY10+UG10+UO10+UW10+VE10+VM10+VU10+WC10+WK10+WS10+RM10+RE10+QW10+QO10+QG10+PY10+PQ10+PI10+PA10+OS10+OK10+OC10+NU10+NM10+NE10+MW10+MO10+MG10+LY10+LQ10+LI10+LA10+KS10+KK10+KC10+JU10+JM10+JE10+IW10+IO10+IG10+HY10+HQ10+HI10+HA10+GS10+GK10+GC10+FU10+FM10+FE10)/$G10</f>
        <v>2175.1520861848162</v>
      </c>
      <c r="ZQ10" s="95">
        <f t="shared" si="846"/>
        <v>1.1160926871554033</v>
      </c>
      <c r="ZR10" s="96">
        <f t="shared" ref="ZR10:ZR30" si="1057">ZQ10/$I10</f>
        <v>0.28509078453088421</v>
      </c>
      <c r="ZS10" s="92">
        <f t="shared" si="847"/>
        <v>3.4148788177644052E-2</v>
      </c>
      <c r="ZT10" s="93">
        <f t="shared" si="848"/>
        <v>44457.099496918541</v>
      </c>
      <c r="ZU10" s="93">
        <f t="shared" si="849"/>
        <v>0</v>
      </c>
      <c r="ZV10" s="88" t="s">
        <v>17</v>
      </c>
      <c r="ZW10" s="88" t="s">
        <v>17</v>
      </c>
      <c r="ZX10" s="94">
        <f t="shared" ref="ZX10:ZX31" si="1058">($H10+$J10+$Q10+$Y10+$AG10+$AO10+$AW10+$BE10+$BM10+$BU10+$CC10+$CK10+$CS10+$DA10+$DI10+$DQ10+$DY10+$EG10+$EO10+$EW10+XI10+XQ10+XY10+YG10+YO10+YW10+ZE10+ZM10+ZU10+SC10+SK10+SS10+TA10+TI10+TQ10+TY10+UG10+UO10+UW10+VE10+VM10+VU10+WC10+WK10+WS10+XA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ZY10" s="95">
        <f t="shared" si="850"/>
        <v>1.1160926871554033</v>
      </c>
      <c r="ZZ10" s="96">
        <f t="shared" ref="ZZ10:ZZ30" si="1059">ZY10/$I10</f>
        <v>0.28509078453088421</v>
      </c>
      <c r="AAA10" s="92">
        <f t="shared" si="851"/>
        <v>3.4148788177644052E-2</v>
      </c>
      <c r="AAB10" s="93">
        <f t="shared" si="852"/>
        <v>44457.099496918541</v>
      </c>
      <c r="AAC10" s="93">
        <f t="shared" si="853"/>
        <v>0</v>
      </c>
      <c r="AAD10" s="88" t="s">
        <v>17</v>
      </c>
      <c r="AAE10" s="88" t="s">
        <v>17</v>
      </c>
      <c r="AAF10" s="94">
        <f t="shared" ref="AAF10:AAF31" si="1060">($H10+$J10+$Q10+$Y10+$AG10+$AO10+$AW10+$BE10+$BM10+$BU10+$CC10+$CK10+$CS10+$DA10+$DI10+$DQ10+$DY10+$EG10+$EO10+$EW10+XQ10+XY10+YG10+YO10+YW10+ZE10+ZM10+ZU10+AAC10+SK10+SS10+TA10+TI10+TQ10+TY10+UG10+UO10+UW10+VE10+VM10+VU10+WC10+WK10+WS10+XA10+XI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AG10" s="95">
        <f t="shared" si="854"/>
        <v>1.1160926871554033</v>
      </c>
      <c r="AAH10" s="96">
        <f t="shared" ref="AAH10:AAH30" si="1061">AAG10/$I10</f>
        <v>0.28509078453088421</v>
      </c>
      <c r="AAI10" s="92">
        <f t="shared" si="855"/>
        <v>3.4148788177644052E-2</v>
      </c>
      <c r="AAJ10" s="93">
        <f t="shared" si="856"/>
        <v>44457.099496918541</v>
      </c>
      <c r="AAK10" s="93">
        <f t="shared" si="857"/>
        <v>0</v>
      </c>
      <c r="AAL10" s="88" t="s">
        <v>17</v>
      </c>
      <c r="AAM10" s="88" t="s">
        <v>17</v>
      </c>
      <c r="AAN10" s="94">
        <f t="shared" ref="AAN10:AAN31" si="1062">($H10+$J10+$Q10+$Y10+$AG10+$AO10+$AW10+$BE10+$BM10+$BU10+$CC10+$CK10+$CS10+$DA10+$DI10+$DQ10+$DY10+$EG10+$EO10+$EW10+XY10+YG10+YO10+YW10+ZE10+ZM10+ZU10+AAC10+AAK10+SS10+TA10+TI10+TQ10+TY10+UG10+UO10+UW10+VE10+VM10+VU10+WC10+WK10+WS10+XA10+XI10+XQ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AO10" s="95">
        <f t="shared" si="858"/>
        <v>1.1160926871554033</v>
      </c>
      <c r="AAP10" s="96">
        <f t="shared" ref="AAP10:AAP30" si="1063">AAO10/$I10</f>
        <v>0.28509078453088421</v>
      </c>
      <c r="AAQ10" s="92">
        <f t="shared" si="859"/>
        <v>3.4148788177644052E-2</v>
      </c>
      <c r="AAR10" s="93">
        <f t="shared" si="860"/>
        <v>44457.099496918541</v>
      </c>
      <c r="AAS10" s="93">
        <f t="shared" si="861"/>
        <v>0</v>
      </c>
      <c r="AAT10" s="88" t="s">
        <v>17</v>
      </c>
      <c r="AAU10" s="88" t="s">
        <v>17</v>
      </c>
      <c r="AAV10" s="94">
        <f t="shared" ref="AAV10:AAV31" si="1064">($H10+$J10+$Q10+$Y10+$AG10+$AO10+$AW10+$BE10+$BM10+$BU10+$CC10+$CK10+$CS10+$DA10+$DI10+$DQ10+$DY10+$EG10+$EO10+$EW10+YG10+YO10+YW10+ZE10+ZM10+ZU10+AAC10+AAK10+AAS10+TA10+TI10+TQ10+TY10+UG10+UO10+UW10+VE10+VM10+VU10+WC10+WK10+WS10+XA10+XI10+XQ10+XY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AW10" s="95">
        <f t="shared" si="862"/>
        <v>1.1160926871554033</v>
      </c>
      <c r="AAX10" s="96">
        <f t="shared" ref="AAX10:AAX30" si="1065">AAW10/$I10</f>
        <v>0.28509078453088421</v>
      </c>
      <c r="AAY10" s="92">
        <f t="shared" si="863"/>
        <v>3.4148788177644052E-2</v>
      </c>
      <c r="AAZ10" s="93">
        <f t="shared" si="864"/>
        <v>44457.099496918541</v>
      </c>
      <c r="ABA10" s="93">
        <f t="shared" si="865"/>
        <v>0</v>
      </c>
      <c r="ABB10" s="88" t="s">
        <v>17</v>
      </c>
      <c r="ABC10" s="88" t="s">
        <v>17</v>
      </c>
      <c r="ABD10" s="94">
        <f t="shared" ref="ABD10:ABD31" si="1066">($H10+$J10+$Q10+$Y10+$AG10+$AO10+$AW10+$BE10+$BM10+$BU10+$CC10+$CK10+$CS10+$DA10+$DI10+$DQ10+$DY10+$EG10+$EO10+$EW10+YO10+YW10+ZE10+ZM10+ZU10+AAC10+AAK10+AAS10+ABA10+TI10+TQ10+TY10+UG10+UO10+UW10+VE10+VM10+VU10+WC10+WK10+WS10+XA10+XI10+XQ10+XY10+YG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BE10" s="95">
        <f t="shared" si="866"/>
        <v>1.1160926871554033</v>
      </c>
      <c r="ABF10" s="96">
        <f t="shared" ref="ABF10:ABF30" si="1067">ABE10/$I10</f>
        <v>0.28509078453088421</v>
      </c>
      <c r="ABG10" s="92">
        <f t="shared" si="867"/>
        <v>3.4148788177644052E-2</v>
      </c>
      <c r="ABH10" s="93">
        <f t="shared" si="868"/>
        <v>44457.099496918541</v>
      </c>
      <c r="ABI10" s="93">
        <f t="shared" si="869"/>
        <v>0</v>
      </c>
      <c r="ABJ10" s="88" t="s">
        <v>17</v>
      </c>
      <c r="ABK10" s="88" t="s">
        <v>17</v>
      </c>
      <c r="ABL10" s="94">
        <f t="shared" ref="ABL10:ABL31" si="1068">($H10+$J10+$Q10+$Y10+$AG10+$AO10+$AW10+$BE10+$BM10+$BU10+$CC10+$CK10+$CS10+$DA10+$DI10+$DQ10+$DY10+$EG10+$EO10+$EW10+YW10+ZE10+ZM10+ZU10+AAC10+AAK10+AAS10+ABA10+ABI10+TQ10+TY10+UG10+UO10+UW10+VE10+VM10+VU10+WC10+WK10+WS10+XA10+XI10+XQ10+XY10+YG10+YO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BM10" s="95">
        <f t="shared" si="870"/>
        <v>1.1160926871554033</v>
      </c>
      <c r="ABN10" s="96">
        <f t="shared" ref="ABN10:ABN30" si="1069">ABM10/$I10</f>
        <v>0.28509078453088421</v>
      </c>
      <c r="ABO10" s="92">
        <f t="shared" si="871"/>
        <v>3.4148788177644052E-2</v>
      </c>
      <c r="ABP10" s="93">
        <f t="shared" si="872"/>
        <v>44457.099496918541</v>
      </c>
      <c r="ABQ10" s="93">
        <f t="shared" si="873"/>
        <v>0</v>
      </c>
      <c r="ABR10" s="88" t="s">
        <v>17</v>
      </c>
      <c r="ABS10" s="88" t="s">
        <v>17</v>
      </c>
      <c r="ABT10" s="94">
        <f t="shared" ref="ABT10:ABT31" si="1070">($H10+$J10+$Q10+$Y10+$AG10+$AO10+$AW10+$BE10+$BM10+$BU10+$CC10+$CK10+$CS10+$DA10+$DI10+$DQ10+$DY10+$EG10+$EO10+$EW10+ZE10+ZM10+ZU10+AAC10+AAK10+AAS10+ABA10+ABI10+ABQ10+TY10+UG10+UO10+UW10+VE10+VM10+VU10+WC10+WK10+WS10+XA10+XI10+XQ10+XY10+YG10+YO10+YW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BU10" s="95">
        <f t="shared" si="874"/>
        <v>1.1160926871554033</v>
      </c>
      <c r="ABV10" s="96">
        <f t="shared" ref="ABV10:ABV30" si="1071">ABU10/$I10</f>
        <v>0.28509078453088421</v>
      </c>
      <c r="ABW10" s="92">
        <f t="shared" si="875"/>
        <v>3.4148788177644052E-2</v>
      </c>
      <c r="ABX10" s="93">
        <f t="shared" si="876"/>
        <v>44457.099496918541</v>
      </c>
      <c r="ABY10" s="93">
        <f t="shared" si="877"/>
        <v>0</v>
      </c>
      <c r="ABZ10" s="88" t="s">
        <v>17</v>
      </c>
      <c r="ACA10" s="88" t="s">
        <v>17</v>
      </c>
      <c r="ACB10" s="94">
        <f t="shared" ref="ACB10:ACB31" si="1072">($H10+$J10+$Q10+$Y10+$AG10+$AO10+$AW10+$BE10+$BM10+$BU10+$CC10+$CK10+$CS10+$DA10+$DI10+$DQ10+$DY10+$EG10+$EO10+$EW10+ZM10+ZU10+AAC10+AAK10+AAS10+ABA10+ABI10+ABQ10+ABY10+UG10+UO10+UW10+VE10+VM10+VU10+WC10+WK10+WS10+XA10+XI10+XQ10+XY10+YG10+YO10+YW10+ZE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CC10" s="95">
        <f t="shared" si="878"/>
        <v>1.1160926871554033</v>
      </c>
      <c r="ACD10" s="96">
        <f t="shared" ref="ACD10:ACD30" si="1073">ACC10/$I10</f>
        <v>0.28509078453088421</v>
      </c>
      <c r="ACE10" s="92">
        <f t="shared" si="879"/>
        <v>3.4148788177644052E-2</v>
      </c>
      <c r="ACF10" s="93">
        <f t="shared" si="880"/>
        <v>44457.099496918541</v>
      </c>
      <c r="ACG10" s="93">
        <f t="shared" si="881"/>
        <v>0</v>
      </c>
      <c r="ACH10" s="88" t="s">
        <v>17</v>
      </c>
      <c r="ACI10" s="88" t="s">
        <v>17</v>
      </c>
      <c r="ACJ10" s="94">
        <f t="shared" ref="ACJ10:ACJ31" si="1074">($H10+$J10+$Q10+$Y10+$AG10+$AO10+$AW10+$BE10+$BM10+$BU10+$CC10+$CK10+$CS10+$DA10+$DI10+$DQ10+$DY10+$EG10+$EO10+$EW10+ZU10+AAC10+AAK10+AAS10+ABA10+ABI10+ABQ10+ABY10+ACG10+UO10+UW10+VE10+VM10+VU10+WC10+WK10+WS10+XA10+XI10+XQ10+XY10+YG10+YO10+YW10+ZE10+ZM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CK10" s="95">
        <f t="shared" si="882"/>
        <v>1.1160926871554033</v>
      </c>
      <c r="ACL10" s="96">
        <f t="shared" ref="ACL10:ACL30" si="1075">ACK10/$I10</f>
        <v>0.28509078453088421</v>
      </c>
      <c r="ACM10" s="92">
        <f t="shared" si="883"/>
        <v>3.4148788177644052E-2</v>
      </c>
      <c r="ACN10" s="93">
        <f t="shared" si="884"/>
        <v>44457.099496918541</v>
      </c>
      <c r="ACO10" s="93">
        <f t="shared" si="885"/>
        <v>0</v>
      </c>
      <c r="ACP10" s="88" t="s">
        <v>17</v>
      </c>
      <c r="ACQ10" s="88" t="s">
        <v>17</v>
      </c>
      <c r="ACR10" s="94">
        <f t="shared" ref="ACR10:ACR31" si="1076">($H10+$J10+$Q10+$Y10+$AG10+$AO10+$AW10+$BE10+$BM10+$BU10+$CC10+$CK10+$CS10+$DA10+$DI10+$DQ10+$DY10+$EG10+$EO10+$EW10+AAC10+AAK10+AAS10+ABA10+ABI10+ABQ10+ABY10+ACG10+ACO10+UW10+VE10+VM10+VU10+WC10+WK10+WS10+XA10+XI10+XQ10+XY10+YG10+YO10+YW10+ZE10+ZM10+ZU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CS10" s="95">
        <f t="shared" si="886"/>
        <v>1.1160926871554033</v>
      </c>
      <c r="ACT10" s="96">
        <f t="shared" ref="ACT10:ACT30" si="1077">ACS10/$I10</f>
        <v>0.28509078453088421</v>
      </c>
      <c r="ACU10" s="92">
        <f t="shared" si="887"/>
        <v>3.4148788177644052E-2</v>
      </c>
      <c r="ACV10" s="93">
        <f t="shared" si="888"/>
        <v>44457.099496918541</v>
      </c>
      <c r="ACW10" s="93">
        <f t="shared" si="889"/>
        <v>0</v>
      </c>
      <c r="ACX10" s="88" t="s">
        <v>17</v>
      </c>
      <c r="ACY10" s="88" t="s">
        <v>17</v>
      </c>
      <c r="ACZ10" s="94">
        <f t="shared" ref="ACZ10:ACZ31" si="1078">($H10+$J10+$Q10+$Y10+$AG10+$AO10+$AW10+$BE10+$BM10+$BU10+$CC10+$CK10+$CS10+$DA10+$DI10+$DQ10+$DY10+$EG10+$EO10+$EW10+AAK10+AAS10+ABA10+ABI10+ABQ10+ABY10+ACG10+ACO10+ACW10+VE10+VM10+VU10+WC10+WK10+WS10+XA10+XI10+XQ10+XY10+YG10+YO10+YW10+ZE10+ZM10+ZU10+AAC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DA10" s="95">
        <f t="shared" si="890"/>
        <v>1.1160926871554033</v>
      </c>
      <c r="ADB10" s="96">
        <f t="shared" ref="ADB10:ADB30" si="1079">ADA10/$I10</f>
        <v>0.28509078453088421</v>
      </c>
      <c r="ADC10" s="92">
        <f t="shared" si="891"/>
        <v>3.4148788177644052E-2</v>
      </c>
      <c r="ADD10" s="93">
        <f t="shared" si="892"/>
        <v>44457.099496918541</v>
      </c>
      <c r="ADE10" s="93">
        <f t="shared" si="893"/>
        <v>0</v>
      </c>
      <c r="ADF10" s="88" t="s">
        <v>17</v>
      </c>
      <c r="ADG10" s="88" t="s">
        <v>17</v>
      </c>
      <c r="ADH10" s="94">
        <f t="shared" ref="ADH10:ADH31" si="1080">($H10+$J10+$Q10+$Y10+$AG10+$AO10+$AW10+$BE10+$BM10+$BU10+$CC10+$CK10+$CS10+$DA10+$DI10+$DQ10+$DY10+$EG10+$EO10+$EW10+AAS10+ABA10+ABI10+ABQ10+ABY10+ACG10+ACO10+ACW10+ADE10+VM10+VU10+WC10+WK10+WS10+XA10+XI10+XQ10+XY10+YG10+YO10+YW10+ZE10+ZM10+ZU10+AAC10+AAK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DI10" s="95">
        <f t="shared" si="894"/>
        <v>1.1160926871554033</v>
      </c>
      <c r="ADJ10" s="96">
        <f t="shared" ref="ADJ10:ADJ30" si="1081">ADI10/$I10</f>
        <v>0.28509078453088421</v>
      </c>
      <c r="ADK10" s="92">
        <f t="shared" si="895"/>
        <v>3.4148788177644052E-2</v>
      </c>
      <c r="ADL10" s="93">
        <f t="shared" si="896"/>
        <v>44457.099496918541</v>
      </c>
      <c r="ADM10" s="93">
        <f t="shared" si="897"/>
        <v>0</v>
      </c>
      <c r="ADN10" s="88" t="s">
        <v>17</v>
      </c>
      <c r="ADO10" s="88" t="s">
        <v>17</v>
      </c>
      <c r="ADP10" s="94">
        <f t="shared" ref="ADP10:ADP31" si="1082">($H10+$J10+$Q10+$Y10+$AG10+$AO10+$AW10+$BE10+$BM10+$BU10+$CC10+$CK10+$CS10+$DA10+$DI10+$DQ10+$DY10+$EG10+$EO10+$EW10+ABA10+ABI10+ABQ10+ABY10+ACG10+ACO10+ACW10+ADE10+ADM10+VU10+WC10+WK10+WS10+XA10+XI10+XQ10+XY10+YG10+YO10+YW10+ZE10+ZM10+ZU10+AAC10+AAK10+AAS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DQ10" s="95">
        <f t="shared" si="898"/>
        <v>1.1160926871554033</v>
      </c>
      <c r="ADR10" s="96">
        <f t="shared" ref="ADR10:ADR30" si="1083">ADQ10/$I10</f>
        <v>0.28509078453088421</v>
      </c>
      <c r="ADS10" s="92">
        <f t="shared" si="899"/>
        <v>3.4148788177644052E-2</v>
      </c>
      <c r="ADT10" s="93">
        <f t="shared" si="900"/>
        <v>44457.099496918541</v>
      </c>
      <c r="ADU10" s="93">
        <f t="shared" si="901"/>
        <v>0</v>
      </c>
      <c r="ADV10" s="88" t="s">
        <v>17</v>
      </c>
      <c r="ADW10" s="88" t="s">
        <v>17</v>
      </c>
      <c r="ADX10" s="94">
        <f t="shared" ref="ADX10:ADX31" si="1084">($H10+$J10+$Q10+$Y10+$AG10+$AO10+$AW10+$BE10+$BM10+$BU10+$CC10+$CK10+$CS10+$DA10+$DI10+$DQ10+$DY10+$EG10+$EO10+$EW10+ABI10+ABQ10+ABY10+ACG10+ACO10+ACW10+ADE10+ADM10+ADU10+WC10+WK10+WS10+XA10+XI10+XQ10+XY10+YG10+YO10+YW10+ZE10+ZM10+ZU10+AAC10+AAK10+AAS10+ABA10+VU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2175.1520861848162</v>
      </c>
      <c r="ADY10" s="95">
        <f t="shared" si="902"/>
        <v>1.1160926871554033</v>
      </c>
      <c r="ADZ10" s="96">
        <f t="shared" ref="ADZ10:ADZ30" si="1085">ADY10/$I10</f>
        <v>0.28509078453088421</v>
      </c>
      <c r="AEA10" s="92">
        <f t="shared" si="903"/>
        <v>3.4148788177644052E-2</v>
      </c>
      <c r="AEB10" s="93">
        <f t="shared" si="904"/>
        <v>44457.099496918541</v>
      </c>
      <c r="AEC10" s="93">
        <f t="shared" si="905"/>
        <v>0</v>
      </c>
      <c r="AED10" s="94">
        <f t="shared" ref="AED10:AED31" si="1086">$Q10+$Y10+$AG10+$AO10+$AW10+$BE10+$BM10+$BU10+$CC10+$CK10+$CS10+$DA10+$DI10+$DQ10+$DY10+$EG10+$EO10+$EW10+$FE10+FM10+FU10+GC10+GK10+GS10+HA10+HI10+HQ10+HY10+IG10+IO10+IW10+JE10+JM10+JU10+KC10+KK10+KS10+LA10+LI10+LQ10+LY10+MG10+MO10+MW10+NE10+NM10+NU10+OC10+OK10+OS10+PA10+PI10+PQ10+PY10+QG10+QO10+QW10+RE10+RM10+RU10+SC10+SK10+SS10+TA10+TI10+TQ10+TY10+UG10+UO10+UW10+VE10+VM10+VU10+WC10+WK10+WS10+XA10+XI10+XQ10+XY10+YG10+YO10+YW10+ZE10+ZM10+ZU10+AAC10+AAK10+AAS10+ABA10+ABI10+ABQ10+ABY10+ACG10+ACO10+ACW10+ADE10+ADM10+ADU10+AEC10</f>
        <v>1055153.1426758985</v>
      </c>
      <c r="AEE10" s="97">
        <f t="shared" si="906"/>
        <v>1306701.5935714573</v>
      </c>
      <c r="AEF10" s="88" t="s">
        <v>17</v>
      </c>
    </row>
    <row r="11" spans="1:813" s="35" customFormat="1">
      <c r="A11" s="44" t="s">
        <v>132</v>
      </c>
      <c r="B11" s="88" t="s">
        <v>17</v>
      </c>
      <c r="C11" s="88" t="s">
        <v>17</v>
      </c>
      <c r="D11" s="88" t="s">
        <v>17</v>
      </c>
      <c r="E11" s="88" t="s">
        <v>17</v>
      </c>
      <c r="F11" s="88" t="s">
        <v>17</v>
      </c>
      <c r="G11" s="45">
        <f>'Исходные данные'!C13</f>
        <v>488</v>
      </c>
      <c r="H11" s="45">
        <f>'Исходные данные'!D13</f>
        <v>205900</v>
      </c>
      <c r="I11" s="89">
        <f>'Расчет поправочного коэф'!G12</f>
        <v>5.6199543230711333</v>
      </c>
      <c r="J11" s="45">
        <f t="shared" si="485"/>
        <v>183765.93418717469</v>
      </c>
      <c r="K11" s="90">
        <f t="shared" si="486"/>
        <v>798.49576677699724</v>
      </c>
      <c r="L11" s="91">
        <f t="shared" si="487"/>
        <v>0.5983499660980951</v>
      </c>
      <c r="M11" s="91">
        <f t="shared" si="907"/>
        <v>0.10646883083048175</v>
      </c>
      <c r="N11" s="88" t="s">
        <v>17</v>
      </c>
      <c r="O11" s="92">
        <f t="shared" si="488"/>
        <v>8.210519161633914E-2</v>
      </c>
      <c r="P11" s="93">
        <f t="shared" si="489"/>
        <v>53469.705031373989</v>
      </c>
      <c r="Q11" s="93">
        <f t="shared" si="490"/>
        <v>53469.705031373989</v>
      </c>
      <c r="R11" s="88" t="s">
        <v>17</v>
      </c>
      <c r="S11" s="88" t="s">
        <v>17</v>
      </c>
      <c r="T11" s="94">
        <f t="shared" si="491"/>
        <v>908.06483446423908</v>
      </c>
      <c r="U11" s="95">
        <f t="shared" si="492"/>
        <v>0.66330644044848874</v>
      </c>
      <c r="V11" s="96">
        <f t="shared" si="908"/>
        <v>0.11802701629183564</v>
      </c>
      <c r="W11" s="92">
        <f t="shared" si="493"/>
        <v>8.0777626484436385E-2</v>
      </c>
      <c r="X11" s="93">
        <f t="shared" si="494"/>
        <v>53965.170491236466</v>
      </c>
      <c r="Y11" s="93">
        <f t="shared" si="495"/>
        <v>53965.170491236466</v>
      </c>
      <c r="Z11" s="88" t="s">
        <v>17</v>
      </c>
      <c r="AA11" s="88" t="s">
        <v>17</v>
      </c>
      <c r="AB11" s="94">
        <f t="shared" si="496"/>
        <v>1018.6492002249696</v>
      </c>
      <c r="AC11" s="95">
        <f t="shared" si="497"/>
        <v>0.72612926407481371</v>
      </c>
      <c r="AD11" s="96">
        <f t="shared" si="909"/>
        <v>0.12920554551375896</v>
      </c>
      <c r="AE11" s="92">
        <f t="shared" si="498"/>
        <v>7.9193159418675108E-2</v>
      </c>
      <c r="AF11" s="93">
        <f t="shared" si="499"/>
        <v>54214.842478023973</v>
      </c>
      <c r="AG11" s="93">
        <f t="shared" si="500"/>
        <v>54214.842478023973</v>
      </c>
      <c r="AH11" s="88" t="s">
        <v>17</v>
      </c>
      <c r="AI11" s="88" t="s">
        <v>17</v>
      </c>
      <c r="AJ11" s="94">
        <f t="shared" si="501"/>
        <v>1129.745188909445</v>
      </c>
      <c r="AK11" s="95">
        <f t="shared" si="502"/>
        <v>0.78667655551271265</v>
      </c>
      <c r="AL11" s="96">
        <f t="shared" si="910"/>
        <v>0.13997917247889979</v>
      </c>
      <c r="AM11" s="92">
        <f t="shared" si="503"/>
        <v>7.7439093694217004E-2</v>
      </c>
      <c r="AN11" s="93">
        <f t="shared" si="504"/>
        <v>54270.569201131082</v>
      </c>
      <c r="AO11" s="93">
        <f t="shared" si="505"/>
        <v>54270.569201131082</v>
      </c>
      <c r="AP11" s="88" t="s">
        <v>17</v>
      </c>
      <c r="AQ11" s="88" t="s">
        <v>17</v>
      </c>
      <c r="AR11" s="94">
        <f t="shared" si="506"/>
        <v>1240.9553716986479</v>
      </c>
      <c r="AS11" s="95">
        <f t="shared" si="507"/>
        <v>0.84488303027066058</v>
      </c>
      <c r="AT11" s="96">
        <f t="shared" si="911"/>
        <v>0.1503362806352771</v>
      </c>
      <c r="AU11" s="92">
        <f t="shared" si="508"/>
        <v>7.5580146524416608E-2</v>
      </c>
      <c r="AV11" s="93">
        <f t="shared" si="509"/>
        <v>54173.529004460244</v>
      </c>
      <c r="AW11" s="93">
        <f t="shared" si="510"/>
        <v>54173.529004460244</v>
      </c>
      <c r="AX11" s="88" t="s">
        <v>17</v>
      </c>
      <c r="AY11" s="88" t="s">
        <v>17</v>
      </c>
      <c r="AZ11" s="94">
        <f t="shared" si="511"/>
        <v>1351.9667016258206</v>
      </c>
      <c r="BA11" s="95">
        <f t="shared" si="512"/>
        <v>0.90073805035250931</v>
      </c>
      <c r="BB11" s="96">
        <f t="shared" si="912"/>
        <v>0.16027497708562932</v>
      </c>
      <c r="BC11" s="92">
        <f t="shared" si="513"/>
        <v>7.3664124301019318E-2</v>
      </c>
      <c r="BD11" s="93">
        <f t="shared" si="514"/>
        <v>53956.446319514071</v>
      </c>
      <c r="BE11" s="93">
        <f t="shared" si="515"/>
        <v>53956.446319514071</v>
      </c>
      <c r="BF11" s="88" t="s">
        <v>17</v>
      </c>
      <c r="BG11" s="88" t="s">
        <v>17</v>
      </c>
      <c r="BH11" s="94">
        <f t="shared" si="516"/>
        <v>1462.5331899854805</v>
      </c>
      <c r="BI11" s="95">
        <f t="shared" si="517"/>
        <v>0.9542694288181417</v>
      </c>
      <c r="BJ11" s="96">
        <f t="shared" si="913"/>
        <v>0.1698002108132193</v>
      </c>
      <c r="BK11" s="92">
        <f t="shared" si="518"/>
        <v>7.1726142933033588E-2</v>
      </c>
      <c r="BL11" s="93">
        <f t="shared" si="519"/>
        <v>53645.342073310268</v>
      </c>
      <c r="BM11" s="93">
        <f t="shared" si="520"/>
        <v>53645.342073310268</v>
      </c>
      <c r="BN11" s="88" t="s">
        <v>17</v>
      </c>
      <c r="BO11" s="88" t="s">
        <v>17</v>
      </c>
      <c r="BP11" s="94">
        <f t="shared" si="521"/>
        <v>1572.4621696439033</v>
      </c>
      <c r="BQ11" s="95">
        <f t="shared" si="522"/>
        <v>1.0055314747950423</v>
      </c>
      <c r="BR11" s="96">
        <f t="shared" si="914"/>
        <v>0.1789216454424046</v>
      </c>
      <c r="BS11" s="92">
        <f t="shared" si="523"/>
        <v>6.9791781553251137E-2</v>
      </c>
      <c r="BT11" s="93">
        <f t="shared" si="524"/>
        <v>53260.917464817387</v>
      </c>
      <c r="BU11" s="93">
        <f t="shared" si="525"/>
        <v>53260.917464817387</v>
      </c>
      <c r="BV11" s="88" t="s">
        <v>17</v>
      </c>
      <c r="BW11" s="88" t="s">
        <v>17</v>
      </c>
      <c r="BX11" s="94">
        <f t="shared" si="526"/>
        <v>1681.6033939570536</v>
      </c>
      <c r="BY11" s="95">
        <f t="shared" si="527"/>
        <v>1.0545961799281747</v>
      </c>
      <c r="BZ11" s="96">
        <f t="shared" si="915"/>
        <v>0.18765209097853844</v>
      </c>
      <c r="CA11" s="92">
        <f t="shared" si="528"/>
        <v>6.7879448603261699E-2</v>
      </c>
      <c r="CB11" s="93">
        <f t="shared" si="529"/>
        <v>52819.648792553737</v>
      </c>
      <c r="CC11" s="93">
        <f t="shared" si="530"/>
        <v>52819.648792553737</v>
      </c>
      <c r="CD11" s="88" t="s">
        <v>17</v>
      </c>
      <c r="CE11" s="88" t="s">
        <v>17</v>
      </c>
      <c r="CF11" s="94">
        <f t="shared" si="531"/>
        <v>1789.8403791876965</v>
      </c>
      <c r="CG11" s="95">
        <f t="shared" si="532"/>
        <v>1.1015467412220674</v>
      </c>
      <c r="CH11" s="96">
        <f t="shared" si="916"/>
        <v>0.19600635127940075</v>
      </c>
      <c r="CI11" s="92">
        <f t="shared" si="533"/>
        <v>6.6002162767915651E-2</v>
      </c>
      <c r="CJ11" s="93">
        <f t="shared" si="534"/>
        <v>52334.65438015078</v>
      </c>
      <c r="CK11" s="93">
        <f t="shared" si="535"/>
        <v>52334.65438015078</v>
      </c>
      <c r="CL11" s="88" t="s">
        <v>17</v>
      </c>
      <c r="CM11" s="88" t="s">
        <v>17</v>
      </c>
      <c r="CN11" s="94">
        <f t="shared" si="536"/>
        <v>1897.083523409317</v>
      </c>
      <c r="CO11" s="95">
        <f t="shared" si="537"/>
        <v>1.1464728260256425</v>
      </c>
      <c r="CP11" s="96">
        <f t="shared" si="917"/>
        <v>0.20400038151896049</v>
      </c>
      <c r="CQ11" s="92">
        <f t="shared" si="538"/>
        <v>6.416889692822747E-2</v>
      </c>
      <c r="CR11" s="93">
        <f t="shared" si="539"/>
        <v>51816.381605787959</v>
      </c>
      <c r="CS11" s="93">
        <f t="shared" si="540"/>
        <v>51816.381605787959</v>
      </c>
      <c r="CT11" s="88" t="s">
        <v>17</v>
      </c>
      <c r="CU11" s="88" t="s">
        <v>17</v>
      </c>
      <c r="CV11" s="94">
        <f t="shared" si="541"/>
        <v>2003.2646332572431</v>
      </c>
      <c r="CW11" s="95">
        <f t="shared" si="542"/>
        <v>1.1894671378241786</v>
      </c>
      <c r="CX11" s="96">
        <f t="shared" si="918"/>
        <v>0.21165067711336327</v>
      </c>
      <c r="CY11" s="92">
        <f t="shared" si="543"/>
        <v>6.2385594349061269E-2</v>
      </c>
      <c r="CZ11" s="93">
        <f t="shared" si="544"/>
        <v>51273.151813386292</v>
      </c>
      <c r="DA11" s="93">
        <f t="shared" si="545"/>
        <v>51273.151813386292</v>
      </c>
      <c r="DB11" s="88" t="s">
        <v>17</v>
      </c>
      <c r="DC11" s="88" t="s">
        <v>17</v>
      </c>
      <c r="DD11" s="94">
        <f t="shared" si="546"/>
        <v>2108.3325673010672</v>
      </c>
      <c r="DE11" s="95">
        <f t="shared" si="547"/>
        <v>1.2306229535048634</v>
      </c>
      <c r="DF11" s="96">
        <f t="shared" si="919"/>
        <v>0.21897383550839353</v>
      </c>
      <c r="DG11" s="92">
        <f t="shared" si="548"/>
        <v>6.0655938106562085E-2</v>
      </c>
      <c r="DH11" s="93">
        <f t="shared" si="549"/>
        <v>50711.592856992458</v>
      </c>
      <c r="DI11" s="93">
        <f t="shared" si="550"/>
        <v>50711.592856992458</v>
      </c>
      <c r="DJ11" s="88" t="s">
        <v>17</v>
      </c>
      <c r="DK11" s="88" t="s">
        <v>17</v>
      </c>
      <c r="DL11" s="94">
        <f t="shared" si="551"/>
        <v>2212.2497657785111</v>
      </c>
      <c r="DM11" s="95">
        <f t="shared" si="552"/>
        <v>1.2700323854556905</v>
      </c>
      <c r="DN11" s="96">
        <f t="shared" si="920"/>
        <v>0.22598624694188912</v>
      </c>
      <c r="DO11" s="92">
        <f t="shared" si="553"/>
        <v>5.8981934157620208E-2</v>
      </c>
      <c r="DP11" s="93">
        <f t="shared" si="554"/>
        <v>50136.982727041388</v>
      </c>
      <c r="DQ11" s="93">
        <f t="shared" si="555"/>
        <v>50136.982727041388</v>
      </c>
      <c r="DR11" s="88" t="s">
        <v>17</v>
      </c>
      <c r="DS11" s="88" t="s">
        <v>17</v>
      </c>
      <c r="DT11" s="94">
        <f t="shared" si="556"/>
        <v>2314.9894844814648</v>
      </c>
      <c r="DU11" s="95">
        <f t="shared" si="557"/>
        <v>1.307785183310358</v>
      </c>
      <c r="DV11" s="96">
        <f t="shared" si="921"/>
        <v>0.23270388122935728</v>
      </c>
      <c r="DW11" s="92">
        <f t="shared" si="558"/>
        <v>5.7364353298769793E-2</v>
      </c>
      <c r="DX11" s="93">
        <f t="shared" si="559"/>
        <v>49553.522754614161</v>
      </c>
      <c r="DY11" s="93">
        <f t="shared" si="560"/>
        <v>49553.522754614161</v>
      </c>
      <c r="DZ11" s="88" t="s">
        <v>17</v>
      </c>
      <c r="EA11" s="88" t="s">
        <v>17</v>
      </c>
      <c r="EB11" s="94">
        <f t="shared" si="561"/>
        <v>2416.5335884868218</v>
      </c>
      <c r="EC11" s="95">
        <f t="shared" si="562"/>
        <v>1.343967936060307</v>
      </c>
      <c r="ED11" s="96">
        <f t="shared" si="922"/>
        <v>0.23914214578987353</v>
      </c>
      <c r="EE11" s="92">
        <f t="shared" si="563"/>
        <v>5.5803066044447014E-2</v>
      </c>
      <c r="EF11" s="93">
        <f t="shared" si="564"/>
        <v>48964.554995366329</v>
      </c>
      <c r="EG11" s="93">
        <f t="shared" si="565"/>
        <v>48964.554995366329</v>
      </c>
      <c r="EH11" s="88" t="s">
        <v>17</v>
      </c>
      <c r="EI11" s="88" t="s">
        <v>17</v>
      </c>
      <c r="EJ11" s="94">
        <f t="shared" si="566"/>
        <v>2516.8707913461794</v>
      </c>
      <c r="EK11" s="95">
        <f t="shared" si="567"/>
        <v>1.3784965134725555</v>
      </c>
      <c r="EL11" s="96">
        <f t="shared" si="923"/>
        <v>0.24528607070942338</v>
      </c>
      <c r="EM11" s="92">
        <f t="shared" si="568"/>
        <v>5.4387180444799343E-2</v>
      </c>
      <c r="EN11" s="93">
        <f t="shared" si="569"/>
        <v>48458.683949585808</v>
      </c>
      <c r="EO11" s="93">
        <f t="shared" si="570"/>
        <v>48458.683949585808</v>
      </c>
      <c r="EP11" s="88" t="s">
        <v>17</v>
      </c>
      <c r="EQ11" s="88" t="s">
        <v>17</v>
      </c>
      <c r="ER11" s="94">
        <f t="shared" si="571"/>
        <v>2616.1713732100843</v>
      </c>
      <c r="ES11" s="95">
        <f t="shared" si="572"/>
        <v>1.41143495727753</v>
      </c>
      <c r="ET11" s="96">
        <f t="shared" si="924"/>
        <v>0.25114705140632243</v>
      </c>
      <c r="EU11" s="92">
        <f t="shared" si="573"/>
        <v>5.3143000367745941E-2</v>
      </c>
      <c r="EV11" s="93">
        <f t="shared" si="574"/>
        <v>48069.677897294074</v>
      </c>
      <c r="EW11" s="93">
        <f t="shared" si="575"/>
        <v>48069.677897294074</v>
      </c>
      <c r="EX11" s="88" t="s">
        <v>17</v>
      </c>
      <c r="EY11" s="88" t="s">
        <v>17</v>
      </c>
      <c r="EZ11" s="94">
        <f t="shared" si="576"/>
        <v>2714.6748115242117</v>
      </c>
      <c r="FA11" s="95">
        <f t="shared" si="577"/>
        <v>1.443003689657435</v>
      </c>
      <c r="FB11" s="96">
        <f t="shared" si="925"/>
        <v>0.25676430922820698</v>
      </c>
      <c r="FC11" s="92">
        <f t="shared" si="578"/>
        <v>5.2018158110104407E-2</v>
      </c>
      <c r="FD11" s="93">
        <f t="shared" si="579"/>
        <v>47755.694370602047</v>
      </c>
      <c r="FE11" s="93">
        <f t="shared" si="580"/>
        <v>47755.694370602047</v>
      </c>
      <c r="FF11" s="88" t="s">
        <v>17</v>
      </c>
      <c r="FG11" s="88" t="s">
        <v>17</v>
      </c>
      <c r="FH11" s="94">
        <f t="shared" si="581"/>
        <v>2812.5348409721664</v>
      </c>
      <c r="FI11" s="95">
        <f t="shared" si="582"/>
        <v>1.4733596936977744</v>
      </c>
      <c r="FJ11" s="96">
        <f t="shared" si="926"/>
        <v>0.26216577733546925</v>
      </c>
      <c r="FK11" s="92">
        <f t="shared" si="583"/>
        <v>5.0979623212553393E-2</v>
      </c>
      <c r="FL11" s="93">
        <f t="shared" si="584"/>
        <v>47490.37179053131</v>
      </c>
      <c r="FM11" s="93">
        <f t="shared" si="585"/>
        <v>47490.37179053131</v>
      </c>
      <c r="FN11" s="88" t="s">
        <v>17</v>
      </c>
      <c r="FO11" s="88" t="s">
        <v>17</v>
      </c>
      <c r="FP11" s="94">
        <f t="shared" si="927"/>
        <v>2909.8511766085012</v>
      </c>
      <c r="FQ11" s="95">
        <f t="shared" si="586"/>
        <v>1.5026191620171074</v>
      </c>
      <c r="FR11" s="96">
        <f t="shared" si="928"/>
        <v>0.26737213073930677</v>
      </c>
      <c r="FS11" s="92">
        <f t="shared" si="587"/>
        <v>5.0006263249855909E-2</v>
      </c>
      <c r="FT11" s="93">
        <f t="shared" si="588"/>
        <v>47256.992566836925</v>
      </c>
      <c r="FU11" s="93">
        <f t="shared" si="589"/>
        <v>21259.761097432765</v>
      </c>
      <c r="FV11" s="88" t="s">
        <v>17</v>
      </c>
      <c r="FW11" s="88" t="s">
        <v>17</v>
      </c>
      <c r="FX11" s="94">
        <f t="shared" si="929"/>
        <v>2953.416260824552</v>
      </c>
      <c r="FY11" s="95">
        <f t="shared" si="590"/>
        <v>1.5154279610000851</v>
      </c>
      <c r="FZ11" s="96">
        <f t="shared" si="930"/>
        <v>0.26965129498987639</v>
      </c>
      <c r="GA11" s="92">
        <f t="shared" si="591"/>
        <v>4.9588277718651874E-2</v>
      </c>
      <c r="GB11" s="93">
        <f t="shared" si="592"/>
        <v>47161.56545243031</v>
      </c>
      <c r="GC11" s="93">
        <f t="shared" si="593"/>
        <v>0</v>
      </c>
      <c r="GD11" s="88" t="s">
        <v>17</v>
      </c>
      <c r="GE11" s="88" t="s">
        <v>17</v>
      </c>
      <c r="GF11" s="94">
        <f t="shared" si="931"/>
        <v>2953.416260824552</v>
      </c>
      <c r="GG11" s="95">
        <f t="shared" si="594"/>
        <v>1.5154279610000851</v>
      </c>
      <c r="GH11" s="96">
        <f t="shared" si="932"/>
        <v>0.26965129498987639</v>
      </c>
      <c r="GI11" s="92">
        <f t="shared" si="595"/>
        <v>4.9588277718651874E-2</v>
      </c>
      <c r="GJ11" s="93">
        <f t="shared" si="596"/>
        <v>47161.56545243031</v>
      </c>
      <c r="GK11" s="93">
        <f t="shared" si="597"/>
        <v>0</v>
      </c>
      <c r="GL11" s="88" t="s">
        <v>17</v>
      </c>
      <c r="GM11" s="88" t="s">
        <v>17</v>
      </c>
      <c r="GN11" s="94">
        <f t="shared" si="933"/>
        <v>2953.416260824552</v>
      </c>
      <c r="GO11" s="95">
        <f t="shared" si="598"/>
        <v>1.5154279610000851</v>
      </c>
      <c r="GP11" s="96">
        <f t="shared" si="934"/>
        <v>0.26965129498987639</v>
      </c>
      <c r="GQ11" s="92">
        <f t="shared" si="599"/>
        <v>4.9588277718651874E-2</v>
      </c>
      <c r="GR11" s="93">
        <f t="shared" si="600"/>
        <v>47161.56545243031</v>
      </c>
      <c r="GS11" s="93">
        <f t="shared" si="601"/>
        <v>0</v>
      </c>
      <c r="GT11" s="88" t="s">
        <v>17</v>
      </c>
      <c r="GU11" s="88" t="s">
        <v>17</v>
      </c>
      <c r="GV11" s="94">
        <f t="shared" ref="GV11:GV31" si="1087">($H11+$J11+$Q11+$Y11+$AG11+$AO11+$AW11+$BE11+$BM11+$BU11+$CC11+$CK11+$CS11+$DA11+$DI11+$DQ11+$DY11+$EG11+$EO11+$EW11+FE11+FM11+FU11+GC11+GK11+GS11)/$G11</f>
        <v>2953.416260824552</v>
      </c>
      <c r="GW11" s="95">
        <f t="shared" si="602"/>
        <v>1.5154279610000851</v>
      </c>
      <c r="GX11" s="96">
        <f t="shared" si="935"/>
        <v>0.26965129498987639</v>
      </c>
      <c r="GY11" s="92">
        <f t="shared" si="603"/>
        <v>4.9588277718651874E-2</v>
      </c>
      <c r="GZ11" s="93">
        <f t="shared" si="604"/>
        <v>47161.56545243031</v>
      </c>
      <c r="HA11" s="93">
        <f t="shared" si="605"/>
        <v>0</v>
      </c>
      <c r="HB11" s="88" t="s">
        <v>17</v>
      </c>
      <c r="HC11" s="88" t="s">
        <v>17</v>
      </c>
      <c r="HD11" s="94">
        <f t="shared" si="936"/>
        <v>2953.416260824552</v>
      </c>
      <c r="HE11" s="95">
        <f t="shared" si="606"/>
        <v>1.5154279610000851</v>
      </c>
      <c r="HF11" s="96">
        <f t="shared" si="937"/>
        <v>0.26965129498987639</v>
      </c>
      <c r="HG11" s="92">
        <f t="shared" si="607"/>
        <v>4.9588277718651874E-2</v>
      </c>
      <c r="HH11" s="93">
        <f t="shared" si="608"/>
        <v>47161.56545243031</v>
      </c>
      <c r="HI11" s="93">
        <f t="shared" si="609"/>
        <v>0</v>
      </c>
      <c r="HJ11" s="88" t="s">
        <v>17</v>
      </c>
      <c r="HK11" s="88" t="s">
        <v>17</v>
      </c>
      <c r="HL11" s="94">
        <f t="shared" si="938"/>
        <v>2953.416260824552</v>
      </c>
      <c r="HM11" s="95">
        <f t="shared" si="610"/>
        <v>1.5154279610000851</v>
      </c>
      <c r="HN11" s="96">
        <f t="shared" si="939"/>
        <v>0.26965129498987639</v>
      </c>
      <c r="HO11" s="92">
        <f t="shared" si="611"/>
        <v>4.9588277718651874E-2</v>
      </c>
      <c r="HP11" s="93">
        <f t="shared" si="612"/>
        <v>47161.56545243031</v>
      </c>
      <c r="HQ11" s="93">
        <f t="shared" si="613"/>
        <v>0</v>
      </c>
      <c r="HR11" s="88" t="s">
        <v>17</v>
      </c>
      <c r="HS11" s="88" t="s">
        <v>17</v>
      </c>
      <c r="HT11" s="94">
        <f t="shared" si="940"/>
        <v>2953.416260824552</v>
      </c>
      <c r="HU11" s="95">
        <f t="shared" si="614"/>
        <v>1.5154279610000851</v>
      </c>
      <c r="HV11" s="96">
        <f t="shared" si="941"/>
        <v>0.26965129498987639</v>
      </c>
      <c r="HW11" s="92">
        <f t="shared" si="615"/>
        <v>4.9588277718651874E-2</v>
      </c>
      <c r="HX11" s="93">
        <f t="shared" si="616"/>
        <v>47161.56545243031</v>
      </c>
      <c r="HY11" s="93">
        <f t="shared" si="617"/>
        <v>0</v>
      </c>
      <c r="HZ11" s="88" t="s">
        <v>17</v>
      </c>
      <c r="IA11" s="88" t="s">
        <v>17</v>
      </c>
      <c r="IB11" s="94">
        <f t="shared" si="942"/>
        <v>2953.416260824552</v>
      </c>
      <c r="IC11" s="95">
        <f t="shared" si="618"/>
        <v>1.5154279610000851</v>
      </c>
      <c r="ID11" s="96">
        <f t="shared" si="943"/>
        <v>0.26965129498987639</v>
      </c>
      <c r="IE11" s="92">
        <f t="shared" si="619"/>
        <v>4.9588277718651874E-2</v>
      </c>
      <c r="IF11" s="93">
        <f t="shared" si="620"/>
        <v>47161.56545243031</v>
      </c>
      <c r="IG11" s="93">
        <f t="shared" si="621"/>
        <v>0</v>
      </c>
      <c r="IH11" s="88" t="s">
        <v>17</v>
      </c>
      <c r="II11" s="88" t="s">
        <v>17</v>
      </c>
      <c r="IJ11" s="94">
        <f t="shared" si="944"/>
        <v>2953.416260824552</v>
      </c>
      <c r="IK11" s="95">
        <f t="shared" si="622"/>
        <v>1.5154279610000851</v>
      </c>
      <c r="IL11" s="96">
        <f t="shared" si="945"/>
        <v>0.26965129498987639</v>
      </c>
      <c r="IM11" s="92">
        <f t="shared" si="623"/>
        <v>4.9588277718651874E-2</v>
      </c>
      <c r="IN11" s="93">
        <f t="shared" si="624"/>
        <v>47161.56545243031</v>
      </c>
      <c r="IO11" s="93">
        <f t="shared" si="625"/>
        <v>0</v>
      </c>
      <c r="IP11" s="88" t="s">
        <v>17</v>
      </c>
      <c r="IQ11" s="88" t="s">
        <v>17</v>
      </c>
      <c r="IR11" s="94">
        <f t="shared" si="946"/>
        <v>2953.416260824552</v>
      </c>
      <c r="IS11" s="95">
        <f t="shared" si="626"/>
        <v>1.5154279610000851</v>
      </c>
      <c r="IT11" s="96">
        <f t="shared" si="947"/>
        <v>0.26965129498987639</v>
      </c>
      <c r="IU11" s="92">
        <f t="shared" si="627"/>
        <v>4.9588277718651874E-2</v>
      </c>
      <c r="IV11" s="93">
        <f t="shared" si="628"/>
        <v>47161.56545243031</v>
      </c>
      <c r="IW11" s="93">
        <f t="shared" si="629"/>
        <v>0</v>
      </c>
      <c r="IX11" s="88" t="s">
        <v>17</v>
      </c>
      <c r="IY11" s="88" t="s">
        <v>17</v>
      </c>
      <c r="IZ11" s="94">
        <f t="shared" si="948"/>
        <v>2953.416260824552</v>
      </c>
      <c r="JA11" s="95">
        <f t="shared" si="630"/>
        <v>1.5154279610000851</v>
      </c>
      <c r="JB11" s="96">
        <f t="shared" si="949"/>
        <v>0.26965129498987639</v>
      </c>
      <c r="JC11" s="92">
        <f t="shared" si="631"/>
        <v>4.9588277718651874E-2</v>
      </c>
      <c r="JD11" s="93">
        <f t="shared" si="632"/>
        <v>47161.56545243031</v>
      </c>
      <c r="JE11" s="93">
        <f t="shared" si="633"/>
        <v>0</v>
      </c>
      <c r="JF11" s="88" t="s">
        <v>17</v>
      </c>
      <c r="JG11" s="88" t="s">
        <v>17</v>
      </c>
      <c r="JH11" s="94">
        <f t="shared" si="950"/>
        <v>2953.416260824552</v>
      </c>
      <c r="JI11" s="95">
        <f t="shared" si="634"/>
        <v>1.5154279610000851</v>
      </c>
      <c r="JJ11" s="96">
        <f t="shared" si="951"/>
        <v>0.26965129498987639</v>
      </c>
      <c r="JK11" s="92">
        <f t="shared" si="635"/>
        <v>4.9588277718651874E-2</v>
      </c>
      <c r="JL11" s="93">
        <f t="shared" si="636"/>
        <v>47161.56545243031</v>
      </c>
      <c r="JM11" s="93">
        <f t="shared" si="637"/>
        <v>0</v>
      </c>
      <c r="JN11" s="88" t="s">
        <v>17</v>
      </c>
      <c r="JO11" s="88" t="s">
        <v>17</v>
      </c>
      <c r="JP11" s="94">
        <f t="shared" si="952"/>
        <v>2953.416260824552</v>
      </c>
      <c r="JQ11" s="95">
        <f t="shared" si="638"/>
        <v>1.5154279610000851</v>
      </c>
      <c r="JR11" s="96">
        <f t="shared" si="953"/>
        <v>0.26965129498987639</v>
      </c>
      <c r="JS11" s="92">
        <f t="shared" si="639"/>
        <v>4.9588277718651874E-2</v>
      </c>
      <c r="JT11" s="93">
        <f t="shared" si="640"/>
        <v>47161.56545243031</v>
      </c>
      <c r="JU11" s="93">
        <f t="shared" si="641"/>
        <v>0</v>
      </c>
      <c r="JV11" s="88" t="s">
        <v>17</v>
      </c>
      <c r="JW11" s="88" t="s">
        <v>17</v>
      </c>
      <c r="JX11" s="94">
        <f t="shared" si="954"/>
        <v>2953.416260824552</v>
      </c>
      <c r="JY11" s="95">
        <f t="shared" si="642"/>
        <v>1.5154279610000851</v>
      </c>
      <c r="JZ11" s="96">
        <f t="shared" si="955"/>
        <v>0.26965129498987639</v>
      </c>
      <c r="KA11" s="92">
        <f t="shared" si="643"/>
        <v>4.9588277718651874E-2</v>
      </c>
      <c r="KB11" s="93">
        <f t="shared" si="644"/>
        <v>47161.56545243031</v>
      </c>
      <c r="KC11" s="93">
        <f t="shared" si="645"/>
        <v>0</v>
      </c>
      <c r="KD11" s="88" t="s">
        <v>17</v>
      </c>
      <c r="KE11" s="88" t="s">
        <v>17</v>
      </c>
      <c r="KF11" s="94">
        <f t="shared" si="956"/>
        <v>2953.416260824552</v>
      </c>
      <c r="KG11" s="95">
        <f t="shared" si="646"/>
        <v>1.5154279610000851</v>
      </c>
      <c r="KH11" s="96">
        <f t="shared" si="957"/>
        <v>0.26965129498987639</v>
      </c>
      <c r="KI11" s="92">
        <f t="shared" si="647"/>
        <v>4.9588277718651874E-2</v>
      </c>
      <c r="KJ11" s="93">
        <f t="shared" si="648"/>
        <v>47161.56545243031</v>
      </c>
      <c r="KK11" s="93">
        <f t="shared" si="649"/>
        <v>0</v>
      </c>
      <c r="KL11" s="88" t="s">
        <v>17</v>
      </c>
      <c r="KM11" s="88" t="s">
        <v>17</v>
      </c>
      <c r="KN11" s="94">
        <f t="shared" si="958"/>
        <v>2953.416260824552</v>
      </c>
      <c r="KO11" s="95">
        <f t="shared" si="650"/>
        <v>1.5154279610000851</v>
      </c>
      <c r="KP11" s="96">
        <f t="shared" si="959"/>
        <v>0.26965129498987639</v>
      </c>
      <c r="KQ11" s="92">
        <f t="shared" si="651"/>
        <v>4.9588277718651874E-2</v>
      </c>
      <c r="KR11" s="93">
        <f t="shared" si="652"/>
        <v>47161.56545243031</v>
      </c>
      <c r="KS11" s="93">
        <f t="shared" si="653"/>
        <v>0</v>
      </c>
      <c r="KT11" s="88" t="s">
        <v>17</v>
      </c>
      <c r="KU11" s="88" t="s">
        <v>17</v>
      </c>
      <c r="KV11" s="94">
        <f t="shared" si="960"/>
        <v>2953.416260824552</v>
      </c>
      <c r="KW11" s="95">
        <f t="shared" si="654"/>
        <v>1.5154279610000851</v>
      </c>
      <c r="KX11" s="96">
        <f t="shared" si="961"/>
        <v>0.26965129498987639</v>
      </c>
      <c r="KY11" s="92">
        <f t="shared" si="655"/>
        <v>4.9588277718651874E-2</v>
      </c>
      <c r="KZ11" s="93">
        <f t="shared" si="656"/>
        <v>47161.56545243031</v>
      </c>
      <c r="LA11" s="93">
        <f t="shared" si="657"/>
        <v>0</v>
      </c>
      <c r="LB11" s="88" t="s">
        <v>17</v>
      </c>
      <c r="LC11" s="88" t="s">
        <v>17</v>
      </c>
      <c r="LD11" s="94">
        <f t="shared" si="962"/>
        <v>2953.416260824552</v>
      </c>
      <c r="LE11" s="95">
        <f t="shared" si="658"/>
        <v>1.5154279610000851</v>
      </c>
      <c r="LF11" s="96">
        <f t="shared" si="963"/>
        <v>0.26965129498987639</v>
      </c>
      <c r="LG11" s="92">
        <f t="shared" si="659"/>
        <v>4.9588277718651874E-2</v>
      </c>
      <c r="LH11" s="93">
        <f t="shared" si="660"/>
        <v>47161.56545243031</v>
      </c>
      <c r="LI11" s="93">
        <f t="shared" si="661"/>
        <v>0</v>
      </c>
      <c r="LJ11" s="88" t="s">
        <v>17</v>
      </c>
      <c r="LK11" s="88" t="s">
        <v>17</v>
      </c>
      <c r="LL11" s="94">
        <f t="shared" si="964"/>
        <v>2953.416260824552</v>
      </c>
      <c r="LM11" s="95">
        <f t="shared" si="662"/>
        <v>1.5154279610000851</v>
      </c>
      <c r="LN11" s="96">
        <f t="shared" si="965"/>
        <v>0.26965129498987639</v>
      </c>
      <c r="LO11" s="92">
        <f t="shared" si="663"/>
        <v>4.9588277718651874E-2</v>
      </c>
      <c r="LP11" s="93">
        <f t="shared" si="664"/>
        <v>47161.56545243031</v>
      </c>
      <c r="LQ11" s="93">
        <f t="shared" si="665"/>
        <v>0</v>
      </c>
      <c r="LR11" s="88" t="s">
        <v>17</v>
      </c>
      <c r="LS11" s="88" t="s">
        <v>17</v>
      </c>
      <c r="LT11" s="94">
        <f t="shared" si="966"/>
        <v>2953.416260824552</v>
      </c>
      <c r="LU11" s="95">
        <f t="shared" si="666"/>
        <v>1.5154279610000851</v>
      </c>
      <c r="LV11" s="96">
        <f t="shared" si="967"/>
        <v>0.26965129498987639</v>
      </c>
      <c r="LW11" s="92">
        <f t="shared" si="667"/>
        <v>4.9588277718651874E-2</v>
      </c>
      <c r="LX11" s="93">
        <f t="shared" si="668"/>
        <v>47161.56545243031</v>
      </c>
      <c r="LY11" s="93">
        <f t="shared" si="669"/>
        <v>0</v>
      </c>
      <c r="LZ11" s="88" t="s">
        <v>17</v>
      </c>
      <c r="MA11" s="88" t="s">
        <v>17</v>
      </c>
      <c r="MB11" s="94">
        <f t="shared" si="968"/>
        <v>2953.416260824552</v>
      </c>
      <c r="MC11" s="95">
        <f t="shared" si="670"/>
        <v>1.5154279610000851</v>
      </c>
      <c r="MD11" s="96">
        <f t="shared" si="969"/>
        <v>0.26965129498987639</v>
      </c>
      <c r="ME11" s="92">
        <f t="shared" si="671"/>
        <v>4.9588277718651874E-2</v>
      </c>
      <c r="MF11" s="93">
        <f t="shared" si="672"/>
        <v>47161.56545243031</v>
      </c>
      <c r="MG11" s="93">
        <f t="shared" si="673"/>
        <v>0</v>
      </c>
      <c r="MH11" s="88" t="s">
        <v>17</v>
      </c>
      <c r="MI11" s="88" t="s">
        <v>17</v>
      </c>
      <c r="MJ11" s="94">
        <f t="shared" si="970"/>
        <v>2953.416260824552</v>
      </c>
      <c r="MK11" s="95">
        <f t="shared" si="674"/>
        <v>1.5154279610000851</v>
      </c>
      <c r="ML11" s="96">
        <f t="shared" si="971"/>
        <v>0.26965129498987639</v>
      </c>
      <c r="MM11" s="92">
        <f t="shared" si="675"/>
        <v>4.9588277718651874E-2</v>
      </c>
      <c r="MN11" s="93">
        <f t="shared" si="676"/>
        <v>47161.56545243031</v>
      </c>
      <c r="MO11" s="93">
        <f t="shared" si="677"/>
        <v>0</v>
      </c>
      <c r="MP11" s="88" t="s">
        <v>17</v>
      </c>
      <c r="MQ11" s="88" t="s">
        <v>17</v>
      </c>
      <c r="MR11" s="94">
        <f t="shared" si="972"/>
        <v>2953.416260824552</v>
      </c>
      <c r="MS11" s="95">
        <f t="shared" si="678"/>
        <v>1.5154279610000851</v>
      </c>
      <c r="MT11" s="96">
        <f t="shared" si="973"/>
        <v>0.26965129498987639</v>
      </c>
      <c r="MU11" s="92">
        <f t="shared" si="679"/>
        <v>4.9588277718651874E-2</v>
      </c>
      <c r="MV11" s="93">
        <f t="shared" si="680"/>
        <v>47161.56545243031</v>
      </c>
      <c r="MW11" s="93">
        <f t="shared" si="681"/>
        <v>0</v>
      </c>
      <c r="MX11" s="88" t="s">
        <v>17</v>
      </c>
      <c r="MY11" s="88" t="s">
        <v>17</v>
      </c>
      <c r="MZ11" s="94">
        <f t="shared" si="974"/>
        <v>2953.416260824552</v>
      </c>
      <c r="NA11" s="95">
        <f t="shared" si="682"/>
        <v>1.5154279610000851</v>
      </c>
      <c r="NB11" s="96">
        <f t="shared" si="975"/>
        <v>0.26965129498987639</v>
      </c>
      <c r="NC11" s="92">
        <f t="shared" si="683"/>
        <v>4.9588277718651874E-2</v>
      </c>
      <c r="ND11" s="93">
        <f t="shared" si="684"/>
        <v>47161.56545243031</v>
      </c>
      <c r="NE11" s="93">
        <f t="shared" si="685"/>
        <v>0</v>
      </c>
      <c r="NF11" s="88" t="s">
        <v>17</v>
      </c>
      <c r="NG11" s="88" t="s">
        <v>17</v>
      </c>
      <c r="NH11" s="94">
        <f t="shared" si="976"/>
        <v>2953.416260824552</v>
      </c>
      <c r="NI11" s="95">
        <f t="shared" si="686"/>
        <v>1.5154279610000851</v>
      </c>
      <c r="NJ11" s="96">
        <f t="shared" si="977"/>
        <v>0.26965129498987639</v>
      </c>
      <c r="NK11" s="92">
        <f t="shared" si="687"/>
        <v>4.9588277718651874E-2</v>
      </c>
      <c r="NL11" s="93">
        <f t="shared" si="688"/>
        <v>47161.56545243031</v>
      </c>
      <c r="NM11" s="93">
        <f t="shared" si="689"/>
        <v>0</v>
      </c>
      <c r="NN11" s="88" t="s">
        <v>17</v>
      </c>
      <c r="NO11" s="88" t="s">
        <v>17</v>
      </c>
      <c r="NP11" s="94">
        <f t="shared" si="978"/>
        <v>2953.416260824552</v>
      </c>
      <c r="NQ11" s="95">
        <f t="shared" si="690"/>
        <v>1.5154279610000851</v>
      </c>
      <c r="NR11" s="96">
        <f t="shared" si="979"/>
        <v>0.26965129498987639</v>
      </c>
      <c r="NS11" s="92">
        <f t="shared" si="691"/>
        <v>4.9588277718651874E-2</v>
      </c>
      <c r="NT11" s="93">
        <f t="shared" si="692"/>
        <v>47161.56545243031</v>
      </c>
      <c r="NU11" s="93">
        <f t="shared" si="693"/>
        <v>0</v>
      </c>
      <c r="NV11" s="88" t="s">
        <v>17</v>
      </c>
      <c r="NW11" s="88" t="s">
        <v>17</v>
      </c>
      <c r="NX11" s="94">
        <f t="shared" si="980"/>
        <v>2953.416260824552</v>
      </c>
      <c r="NY11" s="95">
        <f t="shared" si="694"/>
        <v>1.5154279610000851</v>
      </c>
      <c r="NZ11" s="96">
        <f t="shared" si="981"/>
        <v>0.26965129498987639</v>
      </c>
      <c r="OA11" s="92">
        <f t="shared" si="695"/>
        <v>4.9588277718651874E-2</v>
      </c>
      <c r="OB11" s="93">
        <f t="shared" si="696"/>
        <v>47161.56545243031</v>
      </c>
      <c r="OC11" s="93">
        <f t="shared" si="697"/>
        <v>0</v>
      </c>
      <c r="OD11" s="88" t="s">
        <v>17</v>
      </c>
      <c r="OE11" s="88" t="s">
        <v>17</v>
      </c>
      <c r="OF11" s="94">
        <f t="shared" si="982"/>
        <v>2953.416260824552</v>
      </c>
      <c r="OG11" s="95">
        <f t="shared" si="698"/>
        <v>1.5154279610000851</v>
      </c>
      <c r="OH11" s="96">
        <f t="shared" si="983"/>
        <v>0.26965129498987639</v>
      </c>
      <c r="OI11" s="92">
        <f t="shared" si="699"/>
        <v>4.9588277718651874E-2</v>
      </c>
      <c r="OJ11" s="93">
        <f t="shared" si="700"/>
        <v>47161.56545243031</v>
      </c>
      <c r="OK11" s="93">
        <f t="shared" si="701"/>
        <v>0</v>
      </c>
      <c r="OL11" s="88" t="s">
        <v>17</v>
      </c>
      <c r="OM11" s="88" t="s">
        <v>17</v>
      </c>
      <c r="ON11" s="94">
        <f t="shared" si="984"/>
        <v>2953.416260824552</v>
      </c>
      <c r="OO11" s="95">
        <f t="shared" si="702"/>
        <v>1.5154279610000851</v>
      </c>
      <c r="OP11" s="96">
        <f t="shared" si="985"/>
        <v>0.26965129498987639</v>
      </c>
      <c r="OQ11" s="92">
        <f t="shared" si="703"/>
        <v>4.9588277718651874E-2</v>
      </c>
      <c r="OR11" s="93">
        <f t="shared" si="704"/>
        <v>47161.56545243031</v>
      </c>
      <c r="OS11" s="93">
        <f t="shared" si="705"/>
        <v>0</v>
      </c>
      <c r="OT11" s="88" t="s">
        <v>17</v>
      </c>
      <c r="OU11" s="88" t="s">
        <v>17</v>
      </c>
      <c r="OV11" s="94">
        <f t="shared" si="986"/>
        <v>2953.416260824552</v>
      </c>
      <c r="OW11" s="95">
        <f t="shared" si="706"/>
        <v>1.5154279610000851</v>
      </c>
      <c r="OX11" s="96">
        <f t="shared" si="987"/>
        <v>0.26965129498987639</v>
      </c>
      <c r="OY11" s="92">
        <f t="shared" si="707"/>
        <v>4.9588277718651874E-2</v>
      </c>
      <c r="OZ11" s="93">
        <f t="shared" si="708"/>
        <v>47161.56545243031</v>
      </c>
      <c r="PA11" s="93">
        <f t="shared" si="709"/>
        <v>0</v>
      </c>
      <c r="PB11" s="88" t="s">
        <v>17</v>
      </c>
      <c r="PC11" s="88" t="s">
        <v>17</v>
      </c>
      <c r="PD11" s="94">
        <f t="shared" si="988"/>
        <v>2953.416260824552</v>
      </c>
      <c r="PE11" s="95">
        <f t="shared" si="710"/>
        <v>1.5154279610000851</v>
      </c>
      <c r="PF11" s="96">
        <f t="shared" si="989"/>
        <v>0.26965129498987639</v>
      </c>
      <c r="PG11" s="92">
        <f t="shared" si="711"/>
        <v>4.9588277718651874E-2</v>
      </c>
      <c r="PH11" s="93">
        <f t="shared" si="712"/>
        <v>47161.56545243031</v>
      </c>
      <c r="PI11" s="93">
        <f t="shared" si="713"/>
        <v>0</v>
      </c>
      <c r="PJ11" s="88" t="s">
        <v>17</v>
      </c>
      <c r="PK11" s="88" t="s">
        <v>17</v>
      </c>
      <c r="PL11" s="94">
        <f t="shared" si="990"/>
        <v>2953.416260824552</v>
      </c>
      <c r="PM11" s="95">
        <f t="shared" si="714"/>
        <v>1.5154279610000851</v>
      </c>
      <c r="PN11" s="96">
        <f t="shared" si="991"/>
        <v>0.26965129498987639</v>
      </c>
      <c r="PO11" s="92">
        <f t="shared" si="715"/>
        <v>4.9588277718651874E-2</v>
      </c>
      <c r="PP11" s="93">
        <f t="shared" si="716"/>
        <v>47161.56545243031</v>
      </c>
      <c r="PQ11" s="93">
        <f t="shared" si="717"/>
        <v>0</v>
      </c>
      <c r="PR11" s="88" t="s">
        <v>17</v>
      </c>
      <c r="PS11" s="88" t="s">
        <v>17</v>
      </c>
      <c r="PT11" s="94">
        <f t="shared" si="992"/>
        <v>2953.416260824552</v>
      </c>
      <c r="PU11" s="95">
        <f t="shared" si="718"/>
        <v>1.5154279610000851</v>
      </c>
      <c r="PV11" s="96">
        <f t="shared" si="993"/>
        <v>0.26965129498987639</v>
      </c>
      <c r="PW11" s="92">
        <f t="shared" si="719"/>
        <v>4.9588277718651874E-2</v>
      </c>
      <c r="PX11" s="93">
        <f t="shared" si="720"/>
        <v>47161.56545243031</v>
      </c>
      <c r="PY11" s="93">
        <f t="shared" si="721"/>
        <v>0</v>
      </c>
      <c r="PZ11" s="88" t="s">
        <v>17</v>
      </c>
      <c r="QA11" s="88" t="s">
        <v>17</v>
      </c>
      <c r="QB11" s="94">
        <f t="shared" si="994"/>
        <v>2953.416260824552</v>
      </c>
      <c r="QC11" s="95">
        <f t="shared" si="722"/>
        <v>1.5154279610000851</v>
      </c>
      <c r="QD11" s="96">
        <f t="shared" si="995"/>
        <v>0.26965129498987639</v>
      </c>
      <c r="QE11" s="92">
        <f t="shared" si="723"/>
        <v>4.9588277718651874E-2</v>
      </c>
      <c r="QF11" s="93">
        <f t="shared" si="724"/>
        <v>47161.56545243031</v>
      </c>
      <c r="QG11" s="93">
        <f t="shared" si="725"/>
        <v>0</v>
      </c>
      <c r="QH11" s="88" t="s">
        <v>17</v>
      </c>
      <c r="QI11" s="88" t="s">
        <v>17</v>
      </c>
      <c r="QJ11" s="94">
        <f t="shared" si="996"/>
        <v>2953.416260824552</v>
      </c>
      <c r="QK11" s="95">
        <f t="shared" si="726"/>
        <v>1.5154279610000851</v>
      </c>
      <c r="QL11" s="96">
        <f t="shared" si="997"/>
        <v>0.26965129498987639</v>
      </c>
      <c r="QM11" s="92">
        <f t="shared" si="727"/>
        <v>4.9588277718651874E-2</v>
      </c>
      <c r="QN11" s="93">
        <f t="shared" si="728"/>
        <v>47161.56545243031</v>
      </c>
      <c r="QO11" s="93">
        <f t="shared" si="729"/>
        <v>0</v>
      </c>
      <c r="QP11" s="88" t="s">
        <v>17</v>
      </c>
      <c r="QQ11" s="88" t="s">
        <v>17</v>
      </c>
      <c r="QR11" s="94">
        <f t="shared" si="998"/>
        <v>2953.416260824552</v>
      </c>
      <c r="QS11" s="95">
        <f t="shared" si="730"/>
        <v>1.5154279610000851</v>
      </c>
      <c r="QT11" s="96">
        <f t="shared" si="999"/>
        <v>0.26965129498987639</v>
      </c>
      <c r="QU11" s="92">
        <f t="shared" si="731"/>
        <v>4.9588277718651874E-2</v>
      </c>
      <c r="QV11" s="93">
        <f t="shared" si="732"/>
        <v>47161.56545243031</v>
      </c>
      <c r="QW11" s="93">
        <f t="shared" si="733"/>
        <v>0</v>
      </c>
      <c r="QX11" s="88" t="s">
        <v>17</v>
      </c>
      <c r="QY11" s="88" t="s">
        <v>17</v>
      </c>
      <c r="QZ11" s="94">
        <f t="shared" si="1000"/>
        <v>2953.416260824552</v>
      </c>
      <c r="RA11" s="95">
        <f t="shared" si="734"/>
        <v>1.5154279610000851</v>
      </c>
      <c r="RB11" s="96">
        <f t="shared" si="1001"/>
        <v>0.26965129498987639</v>
      </c>
      <c r="RC11" s="92">
        <f t="shared" si="735"/>
        <v>4.9588277718651874E-2</v>
      </c>
      <c r="RD11" s="93">
        <f t="shared" si="736"/>
        <v>47161.56545243031</v>
      </c>
      <c r="RE11" s="93">
        <f t="shared" si="737"/>
        <v>0</v>
      </c>
      <c r="RF11" s="88" t="s">
        <v>17</v>
      </c>
      <c r="RG11" s="88" t="s">
        <v>17</v>
      </c>
      <c r="RH11" s="94">
        <f t="shared" si="1002"/>
        <v>2953.416260824552</v>
      </c>
      <c r="RI11" s="95">
        <f t="shared" si="738"/>
        <v>1.5154279610000851</v>
      </c>
      <c r="RJ11" s="96">
        <f t="shared" si="1003"/>
        <v>0.26965129498987639</v>
      </c>
      <c r="RK11" s="92">
        <f t="shared" si="739"/>
        <v>4.9588277718651874E-2</v>
      </c>
      <c r="RL11" s="93">
        <f t="shared" si="740"/>
        <v>47161.56545243031</v>
      </c>
      <c r="RM11" s="93">
        <f t="shared" si="741"/>
        <v>0</v>
      </c>
      <c r="RN11" s="88" t="s">
        <v>17</v>
      </c>
      <c r="RO11" s="88" t="s">
        <v>17</v>
      </c>
      <c r="RP11" s="94">
        <f t="shared" si="1004"/>
        <v>2953.416260824552</v>
      </c>
      <c r="RQ11" s="95">
        <f t="shared" si="742"/>
        <v>1.5154279610000851</v>
      </c>
      <c r="RR11" s="96">
        <f t="shared" si="1005"/>
        <v>0.26965129498987639</v>
      </c>
      <c r="RS11" s="92">
        <f t="shared" si="743"/>
        <v>4.9588277718651874E-2</v>
      </c>
      <c r="RT11" s="93">
        <f t="shared" si="744"/>
        <v>47161.56545243031</v>
      </c>
      <c r="RU11" s="93">
        <f t="shared" si="745"/>
        <v>0</v>
      </c>
      <c r="RV11" s="88" t="s">
        <v>17</v>
      </c>
      <c r="RW11" s="88" t="s">
        <v>17</v>
      </c>
      <c r="RX11" s="94">
        <f t="shared" si="1006"/>
        <v>2953.416260824552</v>
      </c>
      <c r="RY11" s="95">
        <f t="shared" si="746"/>
        <v>1.5154279610000851</v>
      </c>
      <c r="RZ11" s="96">
        <f t="shared" si="1007"/>
        <v>0.26965129498987639</v>
      </c>
      <c r="SA11" s="92">
        <f t="shared" si="747"/>
        <v>4.9588277718651874E-2</v>
      </c>
      <c r="SB11" s="93">
        <f t="shared" si="748"/>
        <v>47161.56545243031</v>
      </c>
      <c r="SC11" s="93">
        <f t="shared" si="749"/>
        <v>0</v>
      </c>
      <c r="SD11" s="88" t="s">
        <v>17</v>
      </c>
      <c r="SE11" s="88" t="s">
        <v>17</v>
      </c>
      <c r="SF11" s="94">
        <f t="shared" si="1008"/>
        <v>2953.416260824552</v>
      </c>
      <c r="SG11" s="95">
        <f t="shared" si="750"/>
        <v>1.5154279610000851</v>
      </c>
      <c r="SH11" s="96">
        <f t="shared" si="1009"/>
        <v>0.26965129498987639</v>
      </c>
      <c r="SI11" s="92">
        <f t="shared" si="751"/>
        <v>4.9588277718651874E-2</v>
      </c>
      <c r="SJ11" s="93">
        <f t="shared" si="752"/>
        <v>47161.56545243031</v>
      </c>
      <c r="SK11" s="93">
        <f t="shared" si="753"/>
        <v>0</v>
      </c>
      <c r="SL11" s="88" t="s">
        <v>17</v>
      </c>
      <c r="SM11" s="88" t="s">
        <v>17</v>
      </c>
      <c r="SN11" s="94">
        <f t="shared" si="1010"/>
        <v>2953.416260824552</v>
      </c>
      <c r="SO11" s="95">
        <f t="shared" si="754"/>
        <v>1.5154279610000851</v>
      </c>
      <c r="SP11" s="96">
        <f t="shared" si="1011"/>
        <v>0.26965129498987639</v>
      </c>
      <c r="SQ11" s="92">
        <f t="shared" si="755"/>
        <v>4.9588277718651874E-2</v>
      </c>
      <c r="SR11" s="93">
        <f t="shared" si="756"/>
        <v>47161.56545243031</v>
      </c>
      <c r="SS11" s="93">
        <f t="shared" si="757"/>
        <v>0</v>
      </c>
      <c r="ST11" s="88" t="s">
        <v>17</v>
      </c>
      <c r="SU11" s="88" t="s">
        <v>17</v>
      </c>
      <c r="SV11" s="94">
        <f t="shared" si="1012"/>
        <v>2953.416260824552</v>
      </c>
      <c r="SW11" s="95">
        <f t="shared" si="758"/>
        <v>1.5154279610000851</v>
      </c>
      <c r="SX11" s="96">
        <f t="shared" si="1013"/>
        <v>0.26965129498987639</v>
      </c>
      <c r="SY11" s="92">
        <f t="shared" si="759"/>
        <v>4.9588277718651874E-2</v>
      </c>
      <c r="SZ11" s="93">
        <f t="shared" si="760"/>
        <v>47161.56545243031</v>
      </c>
      <c r="TA11" s="93">
        <f t="shared" si="761"/>
        <v>0</v>
      </c>
      <c r="TB11" s="88" t="s">
        <v>17</v>
      </c>
      <c r="TC11" s="88" t="s">
        <v>17</v>
      </c>
      <c r="TD11" s="94">
        <f t="shared" si="1014"/>
        <v>2953.416260824552</v>
      </c>
      <c r="TE11" s="95">
        <f t="shared" si="762"/>
        <v>1.5154279610000851</v>
      </c>
      <c r="TF11" s="96">
        <f t="shared" si="1015"/>
        <v>0.26965129498987639</v>
      </c>
      <c r="TG11" s="92">
        <f t="shared" si="763"/>
        <v>4.9588277718651874E-2</v>
      </c>
      <c r="TH11" s="93">
        <f t="shared" si="764"/>
        <v>47161.56545243031</v>
      </c>
      <c r="TI11" s="93">
        <f t="shared" si="765"/>
        <v>0</v>
      </c>
      <c r="TJ11" s="88" t="s">
        <v>17</v>
      </c>
      <c r="TK11" s="88" t="s">
        <v>17</v>
      </c>
      <c r="TL11" s="94">
        <f t="shared" si="1016"/>
        <v>2953.416260824552</v>
      </c>
      <c r="TM11" s="95">
        <f t="shared" si="766"/>
        <v>1.5154279610000851</v>
      </c>
      <c r="TN11" s="96">
        <f t="shared" si="1017"/>
        <v>0.26965129498987639</v>
      </c>
      <c r="TO11" s="92">
        <f t="shared" si="767"/>
        <v>4.9588277718651874E-2</v>
      </c>
      <c r="TP11" s="93">
        <f t="shared" si="768"/>
        <v>47161.56545243031</v>
      </c>
      <c r="TQ11" s="93">
        <f t="shared" si="769"/>
        <v>0</v>
      </c>
      <c r="TR11" s="88" t="s">
        <v>17</v>
      </c>
      <c r="TS11" s="88" t="s">
        <v>17</v>
      </c>
      <c r="TT11" s="94">
        <f t="shared" si="1018"/>
        <v>2953.416260824552</v>
      </c>
      <c r="TU11" s="95">
        <f t="shared" si="770"/>
        <v>1.5154279610000851</v>
      </c>
      <c r="TV11" s="96">
        <f t="shared" si="1019"/>
        <v>0.26965129498987639</v>
      </c>
      <c r="TW11" s="92">
        <f t="shared" si="771"/>
        <v>4.9588277718651874E-2</v>
      </c>
      <c r="TX11" s="93">
        <f t="shared" si="772"/>
        <v>47161.56545243031</v>
      </c>
      <c r="TY11" s="93">
        <f t="shared" si="773"/>
        <v>0</v>
      </c>
      <c r="TZ11" s="88" t="s">
        <v>17</v>
      </c>
      <c r="UA11" s="88" t="s">
        <v>17</v>
      </c>
      <c r="UB11" s="94">
        <f t="shared" si="1020"/>
        <v>2953.416260824552</v>
      </c>
      <c r="UC11" s="95">
        <f t="shared" si="774"/>
        <v>1.5154279610000851</v>
      </c>
      <c r="UD11" s="96">
        <f t="shared" si="1021"/>
        <v>0.26965129498987639</v>
      </c>
      <c r="UE11" s="92">
        <f t="shared" si="775"/>
        <v>4.9588277718651874E-2</v>
      </c>
      <c r="UF11" s="93">
        <f t="shared" si="776"/>
        <v>47161.56545243031</v>
      </c>
      <c r="UG11" s="93">
        <f t="shared" si="777"/>
        <v>0</v>
      </c>
      <c r="UH11" s="88" t="s">
        <v>17</v>
      </c>
      <c r="UI11" s="88" t="s">
        <v>17</v>
      </c>
      <c r="UJ11" s="94">
        <f t="shared" si="1022"/>
        <v>2953.416260824552</v>
      </c>
      <c r="UK11" s="95">
        <f t="shared" si="778"/>
        <v>1.5154279610000851</v>
      </c>
      <c r="UL11" s="96">
        <f t="shared" si="1023"/>
        <v>0.26965129498987639</v>
      </c>
      <c r="UM11" s="92">
        <f t="shared" si="779"/>
        <v>4.9588277718651874E-2</v>
      </c>
      <c r="UN11" s="93">
        <f t="shared" si="780"/>
        <v>47161.56545243031</v>
      </c>
      <c r="UO11" s="93">
        <f t="shared" si="781"/>
        <v>0</v>
      </c>
      <c r="UP11" s="88" t="s">
        <v>17</v>
      </c>
      <c r="UQ11" s="88" t="s">
        <v>17</v>
      </c>
      <c r="UR11" s="94">
        <f t="shared" si="1024"/>
        <v>2953.416260824552</v>
      </c>
      <c r="US11" s="95">
        <f t="shared" si="782"/>
        <v>1.5154279610000851</v>
      </c>
      <c r="UT11" s="96">
        <f t="shared" si="1025"/>
        <v>0.26965129498987639</v>
      </c>
      <c r="UU11" s="92">
        <f t="shared" si="783"/>
        <v>4.9588277718651874E-2</v>
      </c>
      <c r="UV11" s="93">
        <f t="shared" si="784"/>
        <v>47161.56545243031</v>
      </c>
      <c r="UW11" s="93">
        <f t="shared" si="785"/>
        <v>0</v>
      </c>
      <c r="UX11" s="88" t="s">
        <v>17</v>
      </c>
      <c r="UY11" s="88" t="s">
        <v>17</v>
      </c>
      <c r="UZ11" s="94">
        <f t="shared" si="1026"/>
        <v>2953.416260824552</v>
      </c>
      <c r="VA11" s="95">
        <f t="shared" si="786"/>
        <v>1.5154279610000851</v>
      </c>
      <c r="VB11" s="96">
        <f t="shared" si="1027"/>
        <v>0.26965129498987639</v>
      </c>
      <c r="VC11" s="92">
        <f t="shared" si="787"/>
        <v>4.9588277718651874E-2</v>
      </c>
      <c r="VD11" s="93">
        <f t="shared" si="788"/>
        <v>47161.56545243031</v>
      </c>
      <c r="VE11" s="93">
        <f t="shared" si="789"/>
        <v>0</v>
      </c>
      <c r="VF11" s="88" t="s">
        <v>17</v>
      </c>
      <c r="VG11" s="88" t="s">
        <v>17</v>
      </c>
      <c r="VH11" s="94">
        <f t="shared" si="1028"/>
        <v>2953.416260824552</v>
      </c>
      <c r="VI11" s="95">
        <f t="shared" si="790"/>
        <v>1.5154279610000851</v>
      </c>
      <c r="VJ11" s="96">
        <f t="shared" si="1029"/>
        <v>0.26965129498987639</v>
      </c>
      <c r="VK11" s="92">
        <f t="shared" si="791"/>
        <v>4.9588277718651874E-2</v>
      </c>
      <c r="VL11" s="93">
        <f t="shared" si="792"/>
        <v>47161.56545243031</v>
      </c>
      <c r="VM11" s="93">
        <f t="shared" si="793"/>
        <v>0</v>
      </c>
      <c r="VN11" s="88" t="s">
        <v>17</v>
      </c>
      <c r="VO11" s="88" t="s">
        <v>17</v>
      </c>
      <c r="VP11" s="94">
        <f t="shared" si="1030"/>
        <v>2953.416260824552</v>
      </c>
      <c r="VQ11" s="95">
        <f t="shared" si="794"/>
        <v>1.5154279610000851</v>
      </c>
      <c r="VR11" s="96">
        <f t="shared" si="1031"/>
        <v>0.26965129498987639</v>
      </c>
      <c r="VS11" s="92">
        <f t="shared" si="795"/>
        <v>4.9588277718651874E-2</v>
      </c>
      <c r="VT11" s="93">
        <f t="shared" si="796"/>
        <v>47161.56545243031</v>
      </c>
      <c r="VU11" s="93">
        <f t="shared" si="797"/>
        <v>0</v>
      </c>
      <c r="VV11" s="88" t="s">
        <v>17</v>
      </c>
      <c r="VW11" s="88" t="s">
        <v>17</v>
      </c>
      <c r="VX11" s="94">
        <f t="shared" si="1032"/>
        <v>2953.416260824552</v>
      </c>
      <c r="VY11" s="95">
        <f t="shared" si="798"/>
        <v>1.5154279610000851</v>
      </c>
      <c r="VZ11" s="96">
        <f t="shared" si="1033"/>
        <v>0.26965129498987639</v>
      </c>
      <c r="WA11" s="92">
        <f t="shared" si="799"/>
        <v>4.9588277718651874E-2</v>
      </c>
      <c r="WB11" s="93">
        <f t="shared" si="800"/>
        <v>47161.56545243031</v>
      </c>
      <c r="WC11" s="93">
        <f t="shared" si="801"/>
        <v>0</v>
      </c>
      <c r="WD11" s="88" t="s">
        <v>17</v>
      </c>
      <c r="WE11" s="88" t="s">
        <v>17</v>
      </c>
      <c r="WF11" s="94">
        <f t="shared" si="1034"/>
        <v>2953.416260824552</v>
      </c>
      <c r="WG11" s="95">
        <f t="shared" si="802"/>
        <v>1.5154279610000851</v>
      </c>
      <c r="WH11" s="96">
        <f t="shared" si="1035"/>
        <v>0.26965129498987639</v>
      </c>
      <c r="WI11" s="92">
        <f t="shared" si="803"/>
        <v>4.9588277718651874E-2</v>
      </c>
      <c r="WJ11" s="93">
        <f t="shared" si="804"/>
        <v>47161.56545243031</v>
      </c>
      <c r="WK11" s="93">
        <f t="shared" si="805"/>
        <v>0</v>
      </c>
      <c r="WL11" s="88" t="s">
        <v>17</v>
      </c>
      <c r="WM11" s="88" t="s">
        <v>17</v>
      </c>
      <c r="WN11" s="94">
        <f t="shared" si="1036"/>
        <v>2953.416260824552</v>
      </c>
      <c r="WO11" s="95">
        <f t="shared" si="806"/>
        <v>1.5154279610000851</v>
      </c>
      <c r="WP11" s="96">
        <f t="shared" si="1037"/>
        <v>0.26965129498987639</v>
      </c>
      <c r="WQ11" s="92">
        <f t="shared" si="807"/>
        <v>4.9588277718651874E-2</v>
      </c>
      <c r="WR11" s="93">
        <f t="shared" si="808"/>
        <v>47161.56545243031</v>
      </c>
      <c r="WS11" s="93">
        <f t="shared" si="809"/>
        <v>0</v>
      </c>
      <c r="WT11" s="88" t="s">
        <v>17</v>
      </c>
      <c r="WU11" s="88" t="s">
        <v>17</v>
      </c>
      <c r="WV11" s="94">
        <f t="shared" si="1038"/>
        <v>2953.416260824552</v>
      </c>
      <c r="WW11" s="95">
        <f t="shared" si="810"/>
        <v>1.5154279610000851</v>
      </c>
      <c r="WX11" s="96">
        <f t="shared" si="1039"/>
        <v>0.26965129498987639</v>
      </c>
      <c r="WY11" s="92">
        <f t="shared" si="811"/>
        <v>4.9588277718651874E-2</v>
      </c>
      <c r="WZ11" s="93">
        <f t="shared" si="812"/>
        <v>47161.56545243031</v>
      </c>
      <c r="XA11" s="93">
        <f t="shared" si="813"/>
        <v>0</v>
      </c>
      <c r="XB11" s="88" t="s">
        <v>17</v>
      </c>
      <c r="XC11" s="88" t="s">
        <v>17</v>
      </c>
      <c r="XD11" s="94">
        <f t="shared" si="1040"/>
        <v>2953.416260824552</v>
      </c>
      <c r="XE11" s="95">
        <f t="shared" si="814"/>
        <v>1.5154279610000851</v>
      </c>
      <c r="XF11" s="96">
        <f t="shared" si="1041"/>
        <v>0.26965129498987639</v>
      </c>
      <c r="XG11" s="92">
        <f t="shared" si="815"/>
        <v>4.9588277718651874E-2</v>
      </c>
      <c r="XH11" s="93">
        <f t="shared" si="816"/>
        <v>47161.56545243031</v>
      </c>
      <c r="XI11" s="93">
        <f t="shared" si="817"/>
        <v>0</v>
      </c>
      <c r="XJ11" s="88" t="s">
        <v>17</v>
      </c>
      <c r="XK11" s="88" t="s">
        <v>17</v>
      </c>
      <c r="XL11" s="94">
        <f t="shared" si="1042"/>
        <v>2953.416260824552</v>
      </c>
      <c r="XM11" s="95">
        <f t="shared" si="818"/>
        <v>1.5154279610000851</v>
      </c>
      <c r="XN11" s="96">
        <f t="shared" si="1043"/>
        <v>0.26965129498987639</v>
      </c>
      <c r="XO11" s="92">
        <f t="shared" si="819"/>
        <v>4.9588277718651874E-2</v>
      </c>
      <c r="XP11" s="93">
        <f t="shared" si="820"/>
        <v>47161.56545243031</v>
      </c>
      <c r="XQ11" s="93">
        <f t="shared" si="821"/>
        <v>0</v>
      </c>
      <c r="XR11" s="88" t="s">
        <v>17</v>
      </c>
      <c r="XS11" s="88" t="s">
        <v>17</v>
      </c>
      <c r="XT11" s="94">
        <f t="shared" si="1044"/>
        <v>2953.416260824552</v>
      </c>
      <c r="XU11" s="95">
        <f t="shared" si="822"/>
        <v>1.5154279610000851</v>
      </c>
      <c r="XV11" s="96">
        <f t="shared" si="1045"/>
        <v>0.26965129498987639</v>
      </c>
      <c r="XW11" s="92">
        <f t="shared" si="823"/>
        <v>4.9588277718651874E-2</v>
      </c>
      <c r="XX11" s="93">
        <f t="shared" si="824"/>
        <v>47161.56545243031</v>
      </c>
      <c r="XY11" s="93">
        <f t="shared" si="825"/>
        <v>0</v>
      </c>
      <c r="XZ11" s="88" t="s">
        <v>17</v>
      </c>
      <c r="YA11" s="88" t="s">
        <v>17</v>
      </c>
      <c r="YB11" s="94">
        <f t="shared" si="1046"/>
        <v>2953.416260824552</v>
      </c>
      <c r="YC11" s="95">
        <f t="shared" si="826"/>
        <v>1.5154279610000851</v>
      </c>
      <c r="YD11" s="96">
        <f t="shared" si="1047"/>
        <v>0.26965129498987639</v>
      </c>
      <c r="YE11" s="92">
        <f t="shared" si="827"/>
        <v>4.9588277718651874E-2</v>
      </c>
      <c r="YF11" s="93">
        <f t="shared" si="828"/>
        <v>47161.56545243031</v>
      </c>
      <c r="YG11" s="93">
        <f t="shared" si="829"/>
        <v>0</v>
      </c>
      <c r="YH11" s="88" t="s">
        <v>17</v>
      </c>
      <c r="YI11" s="88" t="s">
        <v>17</v>
      </c>
      <c r="YJ11" s="94">
        <f t="shared" si="1048"/>
        <v>2953.416260824552</v>
      </c>
      <c r="YK11" s="95">
        <f t="shared" si="830"/>
        <v>1.5154279610000851</v>
      </c>
      <c r="YL11" s="96">
        <f t="shared" si="1049"/>
        <v>0.26965129498987639</v>
      </c>
      <c r="YM11" s="92">
        <f t="shared" si="831"/>
        <v>4.9588277718651874E-2</v>
      </c>
      <c r="YN11" s="93">
        <f t="shared" si="832"/>
        <v>47161.56545243031</v>
      </c>
      <c r="YO11" s="93">
        <f t="shared" si="833"/>
        <v>0</v>
      </c>
      <c r="YP11" s="88" t="s">
        <v>17</v>
      </c>
      <c r="YQ11" s="88" t="s">
        <v>17</v>
      </c>
      <c r="YR11" s="94">
        <f t="shared" si="1050"/>
        <v>2953.416260824552</v>
      </c>
      <c r="YS11" s="95">
        <f t="shared" si="834"/>
        <v>1.5154279610000851</v>
      </c>
      <c r="YT11" s="96">
        <f t="shared" si="1051"/>
        <v>0.26965129498987639</v>
      </c>
      <c r="YU11" s="92">
        <f t="shared" si="835"/>
        <v>4.9588277718651874E-2</v>
      </c>
      <c r="YV11" s="93">
        <f t="shared" si="836"/>
        <v>47161.56545243031</v>
      </c>
      <c r="YW11" s="93">
        <f t="shared" si="837"/>
        <v>0</v>
      </c>
      <c r="YX11" s="88" t="s">
        <v>17</v>
      </c>
      <c r="YY11" s="88" t="s">
        <v>17</v>
      </c>
      <c r="YZ11" s="94">
        <f t="shared" si="1052"/>
        <v>2953.416260824552</v>
      </c>
      <c r="ZA11" s="95">
        <f t="shared" si="838"/>
        <v>1.5154279610000851</v>
      </c>
      <c r="ZB11" s="96">
        <f t="shared" si="1053"/>
        <v>0.26965129498987639</v>
      </c>
      <c r="ZC11" s="92">
        <f t="shared" si="839"/>
        <v>4.9588277718651874E-2</v>
      </c>
      <c r="ZD11" s="93">
        <f t="shared" si="840"/>
        <v>47161.56545243031</v>
      </c>
      <c r="ZE11" s="93">
        <f t="shared" si="841"/>
        <v>0</v>
      </c>
      <c r="ZF11" s="88" t="s">
        <v>17</v>
      </c>
      <c r="ZG11" s="88" t="s">
        <v>17</v>
      </c>
      <c r="ZH11" s="94">
        <f t="shared" si="1054"/>
        <v>2953.416260824552</v>
      </c>
      <c r="ZI11" s="95">
        <f t="shared" si="842"/>
        <v>1.5154279610000851</v>
      </c>
      <c r="ZJ11" s="96">
        <f t="shared" si="1055"/>
        <v>0.26965129498987639</v>
      </c>
      <c r="ZK11" s="92">
        <f t="shared" si="843"/>
        <v>4.9588277718651874E-2</v>
      </c>
      <c r="ZL11" s="93">
        <f t="shared" si="844"/>
        <v>47161.56545243031</v>
      </c>
      <c r="ZM11" s="93">
        <f t="shared" si="845"/>
        <v>0</v>
      </c>
      <c r="ZN11" s="88" t="s">
        <v>17</v>
      </c>
      <c r="ZO11" s="88" t="s">
        <v>17</v>
      </c>
      <c r="ZP11" s="94">
        <f t="shared" si="1056"/>
        <v>2953.416260824552</v>
      </c>
      <c r="ZQ11" s="95">
        <f t="shared" si="846"/>
        <v>1.5154279610000851</v>
      </c>
      <c r="ZR11" s="96">
        <f t="shared" si="1057"/>
        <v>0.26965129498987639</v>
      </c>
      <c r="ZS11" s="92">
        <f t="shared" si="847"/>
        <v>4.9588277718651874E-2</v>
      </c>
      <c r="ZT11" s="93">
        <f t="shared" si="848"/>
        <v>47161.56545243031</v>
      </c>
      <c r="ZU11" s="93">
        <f t="shared" si="849"/>
        <v>0</v>
      </c>
      <c r="ZV11" s="88" t="s">
        <v>17</v>
      </c>
      <c r="ZW11" s="88" t="s">
        <v>17</v>
      </c>
      <c r="ZX11" s="94">
        <f t="shared" si="1058"/>
        <v>2953.416260824552</v>
      </c>
      <c r="ZY11" s="95">
        <f t="shared" si="850"/>
        <v>1.5154279610000851</v>
      </c>
      <c r="ZZ11" s="96">
        <f t="shared" si="1059"/>
        <v>0.26965129498987639</v>
      </c>
      <c r="AAA11" s="92">
        <f t="shared" si="851"/>
        <v>4.9588277718651874E-2</v>
      </c>
      <c r="AAB11" s="93">
        <f t="shared" si="852"/>
        <v>47161.56545243031</v>
      </c>
      <c r="AAC11" s="93">
        <f t="shared" si="853"/>
        <v>0</v>
      </c>
      <c r="AAD11" s="88" t="s">
        <v>17</v>
      </c>
      <c r="AAE11" s="88" t="s">
        <v>17</v>
      </c>
      <c r="AAF11" s="94">
        <f t="shared" si="1060"/>
        <v>2953.416260824552</v>
      </c>
      <c r="AAG11" s="95">
        <f t="shared" si="854"/>
        <v>1.5154279610000851</v>
      </c>
      <c r="AAH11" s="96">
        <f t="shared" si="1061"/>
        <v>0.26965129498987639</v>
      </c>
      <c r="AAI11" s="92">
        <f t="shared" si="855"/>
        <v>4.9588277718651874E-2</v>
      </c>
      <c r="AAJ11" s="93">
        <f t="shared" si="856"/>
        <v>47161.56545243031</v>
      </c>
      <c r="AAK11" s="93">
        <f t="shared" si="857"/>
        <v>0</v>
      </c>
      <c r="AAL11" s="88" t="s">
        <v>17</v>
      </c>
      <c r="AAM11" s="88" t="s">
        <v>17</v>
      </c>
      <c r="AAN11" s="94">
        <f t="shared" si="1062"/>
        <v>2953.416260824552</v>
      </c>
      <c r="AAO11" s="95">
        <f t="shared" si="858"/>
        <v>1.5154279610000851</v>
      </c>
      <c r="AAP11" s="96">
        <f t="shared" si="1063"/>
        <v>0.26965129498987639</v>
      </c>
      <c r="AAQ11" s="92">
        <f t="shared" si="859"/>
        <v>4.9588277718651874E-2</v>
      </c>
      <c r="AAR11" s="93">
        <f t="shared" si="860"/>
        <v>47161.56545243031</v>
      </c>
      <c r="AAS11" s="93">
        <f t="shared" si="861"/>
        <v>0</v>
      </c>
      <c r="AAT11" s="88" t="s">
        <v>17</v>
      </c>
      <c r="AAU11" s="88" t="s">
        <v>17</v>
      </c>
      <c r="AAV11" s="94">
        <f t="shared" si="1064"/>
        <v>2953.416260824552</v>
      </c>
      <c r="AAW11" s="95">
        <f t="shared" si="862"/>
        <v>1.5154279610000851</v>
      </c>
      <c r="AAX11" s="96">
        <f t="shared" si="1065"/>
        <v>0.26965129498987639</v>
      </c>
      <c r="AAY11" s="92">
        <f t="shared" si="863"/>
        <v>4.9588277718651874E-2</v>
      </c>
      <c r="AAZ11" s="93">
        <f t="shared" si="864"/>
        <v>47161.56545243031</v>
      </c>
      <c r="ABA11" s="93">
        <f t="shared" si="865"/>
        <v>0</v>
      </c>
      <c r="ABB11" s="88" t="s">
        <v>17</v>
      </c>
      <c r="ABC11" s="88" t="s">
        <v>17</v>
      </c>
      <c r="ABD11" s="94">
        <f t="shared" si="1066"/>
        <v>2953.416260824552</v>
      </c>
      <c r="ABE11" s="95">
        <f t="shared" si="866"/>
        <v>1.5154279610000851</v>
      </c>
      <c r="ABF11" s="96">
        <f t="shared" si="1067"/>
        <v>0.26965129498987639</v>
      </c>
      <c r="ABG11" s="92">
        <f t="shared" si="867"/>
        <v>4.9588277718651874E-2</v>
      </c>
      <c r="ABH11" s="93">
        <f t="shared" si="868"/>
        <v>47161.56545243031</v>
      </c>
      <c r="ABI11" s="93">
        <f t="shared" si="869"/>
        <v>0</v>
      </c>
      <c r="ABJ11" s="88" t="s">
        <v>17</v>
      </c>
      <c r="ABK11" s="88" t="s">
        <v>17</v>
      </c>
      <c r="ABL11" s="94">
        <f t="shared" si="1068"/>
        <v>2953.416260824552</v>
      </c>
      <c r="ABM11" s="95">
        <f t="shared" si="870"/>
        <v>1.5154279610000851</v>
      </c>
      <c r="ABN11" s="96">
        <f t="shared" si="1069"/>
        <v>0.26965129498987639</v>
      </c>
      <c r="ABO11" s="92">
        <f t="shared" si="871"/>
        <v>4.9588277718651874E-2</v>
      </c>
      <c r="ABP11" s="93">
        <f t="shared" si="872"/>
        <v>47161.56545243031</v>
      </c>
      <c r="ABQ11" s="93">
        <f t="shared" si="873"/>
        <v>0</v>
      </c>
      <c r="ABR11" s="88" t="s">
        <v>17</v>
      </c>
      <c r="ABS11" s="88" t="s">
        <v>17</v>
      </c>
      <c r="ABT11" s="94">
        <f t="shared" si="1070"/>
        <v>2953.416260824552</v>
      </c>
      <c r="ABU11" s="95">
        <f t="shared" si="874"/>
        <v>1.5154279610000851</v>
      </c>
      <c r="ABV11" s="96">
        <f t="shared" si="1071"/>
        <v>0.26965129498987639</v>
      </c>
      <c r="ABW11" s="92">
        <f t="shared" si="875"/>
        <v>4.9588277718651874E-2</v>
      </c>
      <c r="ABX11" s="93">
        <f t="shared" si="876"/>
        <v>47161.56545243031</v>
      </c>
      <c r="ABY11" s="93">
        <f t="shared" si="877"/>
        <v>0</v>
      </c>
      <c r="ABZ11" s="88" t="s">
        <v>17</v>
      </c>
      <c r="ACA11" s="88" t="s">
        <v>17</v>
      </c>
      <c r="ACB11" s="94">
        <f t="shared" si="1072"/>
        <v>2953.416260824552</v>
      </c>
      <c r="ACC11" s="95">
        <f t="shared" si="878"/>
        <v>1.5154279610000851</v>
      </c>
      <c r="ACD11" s="96">
        <f t="shared" si="1073"/>
        <v>0.26965129498987639</v>
      </c>
      <c r="ACE11" s="92">
        <f t="shared" si="879"/>
        <v>4.9588277718651874E-2</v>
      </c>
      <c r="ACF11" s="93">
        <f t="shared" si="880"/>
        <v>47161.56545243031</v>
      </c>
      <c r="ACG11" s="93">
        <f t="shared" si="881"/>
        <v>0</v>
      </c>
      <c r="ACH11" s="88" t="s">
        <v>17</v>
      </c>
      <c r="ACI11" s="88" t="s">
        <v>17</v>
      </c>
      <c r="ACJ11" s="94">
        <f t="shared" si="1074"/>
        <v>2953.416260824552</v>
      </c>
      <c r="ACK11" s="95">
        <f t="shared" si="882"/>
        <v>1.5154279610000851</v>
      </c>
      <c r="ACL11" s="96">
        <f t="shared" si="1075"/>
        <v>0.26965129498987639</v>
      </c>
      <c r="ACM11" s="92">
        <f t="shared" si="883"/>
        <v>4.9588277718651874E-2</v>
      </c>
      <c r="ACN11" s="93">
        <f t="shared" si="884"/>
        <v>47161.56545243031</v>
      </c>
      <c r="ACO11" s="93">
        <f t="shared" si="885"/>
        <v>0</v>
      </c>
      <c r="ACP11" s="88" t="s">
        <v>17</v>
      </c>
      <c r="ACQ11" s="88" t="s">
        <v>17</v>
      </c>
      <c r="ACR11" s="94">
        <f t="shared" si="1076"/>
        <v>2953.416260824552</v>
      </c>
      <c r="ACS11" s="95">
        <f t="shared" si="886"/>
        <v>1.5154279610000851</v>
      </c>
      <c r="ACT11" s="96">
        <f t="shared" si="1077"/>
        <v>0.26965129498987639</v>
      </c>
      <c r="ACU11" s="92">
        <f t="shared" si="887"/>
        <v>4.9588277718651874E-2</v>
      </c>
      <c r="ACV11" s="93">
        <f t="shared" si="888"/>
        <v>47161.56545243031</v>
      </c>
      <c r="ACW11" s="93">
        <f t="shared" si="889"/>
        <v>0</v>
      </c>
      <c r="ACX11" s="88" t="s">
        <v>17</v>
      </c>
      <c r="ACY11" s="88" t="s">
        <v>17</v>
      </c>
      <c r="ACZ11" s="94">
        <f t="shared" si="1078"/>
        <v>2953.416260824552</v>
      </c>
      <c r="ADA11" s="95">
        <f t="shared" si="890"/>
        <v>1.5154279610000851</v>
      </c>
      <c r="ADB11" s="96">
        <f t="shared" si="1079"/>
        <v>0.26965129498987639</v>
      </c>
      <c r="ADC11" s="92">
        <f t="shared" si="891"/>
        <v>4.9588277718651874E-2</v>
      </c>
      <c r="ADD11" s="93">
        <f t="shared" si="892"/>
        <v>47161.56545243031</v>
      </c>
      <c r="ADE11" s="93">
        <f t="shared" si="893"/>
        <v>0</v>
      </c>
      <c r="ADF11" s="88" t="s">
        <v>17</v>
      </c>
      <c r="ADG11" s="88" t="s">
        <v>17</v>
      </c>
      <c r="ADH11" s="94">
        <f t="shared" si="1080"/>
        <v>2953.416260824552</v>
      </c>
      <c r="ADI11" s="95">
        <f t="shared" si="894"/>
        <v>1.5154279610000851</v>
      </c>
      <c r="ADJ11" s="96">
        <f t="shared" si="1081"/>
        <v>0.26965129498987639</v>
      </c>
      <c r="ADK11" s="92">
        <f t="shared" si="895"/>
        <v>4.9588277718651874E-2</v>
      </c>
      <c r="ADL11" s="93">
        <f t="shared" si="896"/>
        <v>47161.56545243031</v>
      </c>
      <c r="ADM11" s="93">
        <f t="shared" si="897"/>
        <v>0</v>
      </c>
      <c r="ADN11" s="88" t="s">
        <v>17</v>
      </c>
      <c r="ADO11" s="88" t="s">
        <v>17</v>
      </c>
      <c r="ADP11" s="94">
        <f t="shared" si="1082"/>
        <v>2953.416260824552</v>
      </c>
      <c r="ADQ11" s="95">
        <f t="shared" si="898"/>
        <v>1.5154279610000851</v>
      </c>
      <c r="ADR11" s="96">
        <f t="shared" si="1083"/>
        <v>0.26965129498987639</v>
      </c>
      <c r="ADS11" s="92">
        <f t="shared" si="899"/>
        <v>4.9588277718651874E-2</v>
      </c>
      <c r="ADT11" s="93">
        <f t="shared" si="900"/>
        <v>47161.56545243031</v>
      </c>
      <c r="ADU11" s="93">
        <f t="shared" si="901"/>
        <v>0</v>
      </c>
      <c r="ADV11" s="88" t="s">
        <v>17</v>
      </c>
      <c r="ADW11" s="88" t="s">
        <v>17</v>
      </c>
      <c r="ADX11" s="94">
        <f t="shared" si="1084"/>
        <v>2953.416260824552</v>
      </c>
      <c r="ADY11" s="95">
        <f t="shared" si="902"/>
        <v>1.5154279610000851</v>
      </c>
      <c r="ADZ11" s="96">
        <f t="shared" si="1085"/>
        <v>0.26965129498987639</v>
      </c>
      <c r="AEA11" s="92">
        <f t="shared" si="903"/>
        <v>4.9588277718651874E-2</v>
      </c>
      <c r="AEB11" s="93">
        <f t="shared" si="904"/>
        <v>47161.56545243031</v>
      </c>
      <c r="AEC11" s="93">
        <f t="shared" si="905"/>
        <v>0</v>
      </c>
      <c r="AED11" s="94">
        <f t="shared" si="1086"/>
        <v>1051601.2010952067</v>
      </c>
      <c r="AEE11" s="97">
        <f t="shared" si="906"/>
        <v>1235367.1352823814</v>
      </c>
      <c r="AEF11" s="88" t="s">
        <v>17</v>
      </c>
    </row>
    <row r="12" spans="1:813" s="35" customFormat="1">
      <c r="A12" s="44" t="s">
        <v>133</v>
      </c>
      <c r="B12" s="88" t="s">
        <v>17</v>
      </c>
      <c r="C12" s="88" t="s">
        <v>17</v>
      </c>
      <c r="D12" s="88" t="s">
        <v>17</v>
      </c>
      <c r="E12" s="88" t="s">
        <v>17</v>
      </c>
      <c r="F12" s="88" t="s">
        <v>17</v>
      </c>
      <c r="G12" s="45">
        <f>'Исходные данные'!C14</f>
        <v>479</v>
      </c>
      <c r="H12" s="45">
        <f>'Исходные данные'!D14</f>
        <v>131100</v>
      </c>
      <c r="I12" s="89">
        <f>'Расчет поправочного коэф'!G13</f>
        <v>4.7622031559045981</v>
      </c>
      <c r="J12" s="45">
        <f t="shared" si="485"/>
        <v>180376.80835175546</v>
      </c>
      <c r="K12" s="90">
        <f t="shared" si="486"/>
        <v>650.26473559865451</v>
      </c>
      <c r="L12" s="91">
        <f t="shared" si="487"/>
        <v>0.48727356949020001</v>
      </c>
      <c r="M12" s="91">
        <f t="shared" si="907"/>
        <v>0.10232103787635255</v>
      </c>
      <c r="N12" s="88" t="s">
        <v>17</v>
      </c>
      <c r="O12" s="92">
        <f t="shared" si="488"/>
        <v>8.6252984570468344E-2</v>
      </c>
      <c r="P12" s="93">
        <f t="shared" si="489"/>
        <v>55134.950933067215</v>
      </c>
      <c r="Q12" s="93">
        <f t="shared" si="490"/>
        <v>55134.950933067215</v>
      </c>
      <c r="R12" s="88" t="s">
        <v>17</v>
      </c>
      <c r="S12" s="88" t="s">
        <v>17</v>
      </c>
      <c r="T12" s="94">
        <f t="shared" si="491"/>
        <v>765.36901729608087</v>
      </c>
      <c r="U12" s="95">
        <f t="shared" si="492"/>
        <v>0.55907263360963699</v>
      </c>
      <c r="V12" s="96">
        <f t="shared" si="908"/>
        <v>0.11739789658415761</v>
      </c>
      <c r="W12" s="92">
        <f t="shared" si="493"/>
        <v>8.140674619211441E-2</v>
      </c>
      <c r="X12" s="93">
        <f t="shared" si="494"/>
        <v>53382.456312434428</v>
      </c>
      <c r="Y12" s="93">
        <f t="shared" si="495"/>
        <v>53382.456312434428</v>
      </c>
      <c r="Z12" s="88" t="s">
        <v>17</v>
      </c>
      <c r="AA12" s="88" t="s">
        <v>17</v>
      </c>
      <c r="AB12" s="94">
        <f t="shared" si="496"/>
        <v>876.81464634082909</v>
      </c>
      <c r="AC12" s="95">
        <f t="shared" si="497"/>
        <v>0.62502456560793718</v>
      </c>
      <c r="AD12" s="96">
        <f t="shared" si="909"/>
        <v>0.13124693448513988</v>
      </c>
      <c r="AE12" s="92">
        <f t="shared" si="498"/>
        <v>7.7151770447294182E-2</v>
      </c>
      <c r="AF12" s="93">
        <f t="shared" si="499"/>
        <v>51843.238000467281</v>
      </c>
      <c r="AG12" s="93">
        <f t="shared" si="500"/>
        <v>51843.238000467281</v>
      </c>
      <c r="AH12" s="88" t="s">
        <v>17</v>
      </c>
      <c r="AI12" s="88" t="s">
        <v>17</v>
      </c>
      <c r="AJ12" s="94">
        <f t="shared" si="501"/>
        <v>985.04687598689861</v>
      </c>
      <c r="AK12" s="95">
        <f t="shared" si="502"/>
        <v>0.68591863990849444</v>
      </c>
      <c r="AL12" s="96">
        <f t="shared" si="910"/>
        <v>0.1440338888226623</v>
      </c>
      <c r="AM12" s="92">
        <f t="shared" si="503"/>
        <v>7.3384377350454499E-2</v>
      </c>
      <c r="AN12" s="93">
        <f t="shared" si="504"/>
        <v>50480.473526003341</v>
      </c>
      <c r="AO12" s="93">
        <f t="shared" si="505"/>
        <v>50480.473526003341</v>
      </c>
      <c r="AP12" s="88" t="s">
        <v>17</v>
      </c>
      <c r="AQ12" s="88" t="s">
        <v>17</v>
      </c>
      <c r="AR12" s="94">
        <f t="shared" si="506"/>
        <v>1090.4340858532939</v>
      </c>
      <c r="AS12" s="95">
        <f t="shared" si="507"/>
        <v>0.74240321269979836</v>
      </c>
      <c r="AT12" s="96">
        <f t="shared" si="911"/>
        <v>0.15589490586500948</v>
      </c>
      <c r="AU12" s="92">
        <f t="shared" si="508"/>
        <v>7.0021521294684225E-2</v>
      </c>
      <c r="AV12" s="93">
        <f t="shared" si="509"/>
        <v>49263.655155380453</v>
      </c>
      <c r="AW12" s="93">
        <f t="shared" si="510"/>
        <v>49263.655155380453</v>
      </c>
      <c r="AX12" s="88" t="s">
        <v>17</v>
      </c>
      <c r="AY12" s="88" t="s">
        <v>17</v>
      </c>
      <c r="AZ12" s="94">
        <f t="shared" si="511"/>
        <v>1193.280965092084</v>
      </c>
      <c r="BA12" s="95">
        <f t="shared" si="512"/>
        <v>0.79501482449771355</v>
      </c>
      <c r="BB12" s="96">
        <f t="shared" si="912"/>
        <v>0.16694265206052461</v>
      </c>
      <c r="BC12" s="92">
        <f t="shared" si="513"/>
        <v>6.699644932612403E-2</v>
      </c>
      <c r="BD12" s="93">
        <f t="shared" si="514"/>
        <v>48167.575412322643</v>
      </c>
      <c r="BE12" s="93">
        <f t="shared" si="515"/>
        <v>48167.575412322643</v>
      </c>
      <c r="BF12" s="88" t="s">
        <v>17</v>
      </c>
      <c r="BG12" s="88" t="s">
        <v>17</v>
      </c>
      <c r="BH12" s="94">
        <f t="shared" si="516"/>
        <v>1293.8395776439058</v>
      </c>
      <c r="BI12" s="95">
        <f t="shared" si="517"/>
        <v>0.84420070819234749</v>
      </c>
      <c r="BJ12" s="96">
        <f t="shared" si="913"/>
        <v>0.177271040431283</v>
      </c>
      <c r="BK12" s="92">
        <f t="shared" si="518"/>
        <v>6.4255313314969892E-2</v>
      </c>
      <c r="BL12" s="93">
        <f t="shared" si="519"/>
        <v>47171.455694962839</v>
      </c>
      <c r="BM12" s="93">
        <f t="shared" si="520"/>
        <v>47171.455694962839</v>
      </c>
      <c r="BN12" s="88" t="s">
        <v>17</v>
      </c>
      <c r="BO12" s="88" t="s">
        <v>17</v>
      </c>
      <c r="BP12" s="94">
        <f t="shared" si="521"/>
        <v>1392.3186083223252</v>
      </c>
      <c r="BQ12" s="95">
        <f t="shared" si="522"/>
        <v>0.89033632136789298</v>
      </c>
      <c r="BR12" s="96">
        <f t="shared" si="914"/>
        <v>0.1869589121295625</v>
      </c>
      <c r="BS12" s="92">
        <f t="shared" si="523"/>
        <v>6.1754514866093235E-2</v>
      </c>
      <c r="BT12" s="93">
        <f t="shared" si="524"/>
        <v>46258.203720811704</v>
      </c>
      <c r="BU12" s="93">
        <f t="shared" si="525"/>
        <v>46258.203720811704</v>
      </c>
      <c r="BV12" s="88" t="s">
        <v>17</v>
      </c>
      <c r="BW12" s="88" t="s">
        <v>17</v>
      </c>
      <c r="BX12" s="94">
        <f t="shared" si="526"/>
        <v>1488.8910586789259</v>
      </c>
      <c r="BY12" s="95">
        <f t="shared" si="527"/>
        <v>0.93373908999859667</v>
      </c>
      <c r="BZ12" s="96">
        <f t="shared" si="915"/>
        <v>0.19607292243315258</v>
      </c>
      <c r="CA12" s="92">
        <f t="shared" si="528"/>
        <v>5.9458617148647558E-2</v>
      </c>
      <c r="CB12" s="93">
        <f t="shared" si="529"/>
        <v>45413.784963170387</v>
      </c>
      <c r="CC12" s="93">
        <f t="shared" si="530"/>
        <v>45413.784963170387</v>
      </c>
      <c r="CD12" s="88" t="s">
        <v>17</v>
      </c>
      <c r="CE12" s="88" t="s">
        <v>17</v>
      </c>
      <c r="CF12" s="94">
        <f t="shared" si="531"/>
        <v>1583.7006306270896</v>
      </c>
      <c r="CG12" s="95">
        <f t="shared" si="532"/>
        <v>0.97467924459852628</v>
      </c>
      <c r="CH12" s="96">
        <f t="shared" si="916"/>
        <v>0.20466981619421953</v>
      </c>
      <c r="CI12" s="92">
        <f t="shared" si="533"/>
        <v>5.7338697853096865E-2</v>
      </c>
      <c r="CJ12" s="93">
        <f t="shared" si="534"/>
        <v>44626.693596644989</v>
      </c>
      <c r="CK12" s="93">
        <f t="shared" si="535"/>
        <v>44626.693596644989</v>
      </c>
      <c r="CL12" s="88" t="s">
        <v>17</v>
      </c>
      <c r="CM12" s="88" t="s">
        <v>17</v>
      </c>
      <c r="CN12" s="94">
        <f t="shared" si="536"/>
        <v>1676.8670055678933</v>
      </c>
      <c r="CO12" s="95">
        <f t="shared" si="537"/>
        <v>1.0133884096402972</v>
      </c>
      <c r="CP12" s="96">
        <f t="shared" si="917"/>
        <v>0.21279823150421653</v>
      </c>
      <c r="CQ12" s="92">
        <f t="shared" si="538"/>
        <v>5.537104694297143E-2</v>
      </c>
      <c r="CR12" s="93">
        <f t="shared" si="539"/>
        <v>43887.509372310189</v>
      </c>
      <c r="CS12" s="93">
        <f t="shared" si="540"/>
        <v>43887.509372310189</v>
      </c>
      <c r="CT12" s="88" t="s">
        <v>17</v>
      </c>
      <c r="CU12" s="88" t="s">
        <v>17</v>
      </c>
      <c r="CV12" s="94">
        <f t="shared" si="541"/>
        <v>1768.4901984119647</v>
      </c>
      <c r="CW12" s="95">
        <f t="shared" si="542"/>
        <v>1.0500664463660359</v>
      </c>
      <c r="CX12" s="96">
        <f t="shared" si="918"/>
        <v>0.22050013659414575</v>
      </c>
      <c r="CY12" s="92">
        <f t="shared" si="543"/>
        <v>5.3536134868278795E-2</v>
      </c>
      <c r="CZ12" s="93">
        <f t="shared" si="544"/>
        <v>43188.52803969496</v>
      </c>
      <c r="DA12" s="93">
        <f t="shared" si="545"/>
        <v>43188.52803969496</v>
      </c>
      <c r="DB12" s="88" t="s">
        <v>17</v>
      </c>
      <c r="DC12" s="88" t="s">
        <v>17</v>
      </c>
      <c r="DD12" s="94">
        <f t="shared" si="546"/>
        <v>1858.6541400397205</v>
      </c>
      <c r="DE12" s="95">
        <f t="shared" si="547"/>
        <v>1.084886930474996</v>
      </c>
      <c r="DF12" s="96">
        <f t="shared" si="919"/>
        <v>0.22781198007688055</v>
      </c>
      <c r="DG12" s="92">
        <f t="shared" si="548"/>
        <v>5.1817793538075058E-2</v>
      </c>
      <c r="DH12" s="93">
        <f t="shared" si="549"/>
        <v>42523.454252695505</v>
      </c>
      <c r="DI12" s="93">
        <f t="shared" si="550"/>
        <v>42523.454252695505</v>
      </c>
      <c r="DJ12" s="88" t="s">
        <v>17</v>
      </c>
      <c r="DK12" s="88" t="s">
        <v>17</v>
      </c>
      <c r="DL12" s="94">
        <f t="shared" si="551"/>
        <v>1947.4296186466004</v>
      </c>
      <c r="DM12" s="95">
        <f t="shared" si="552"/>
        <v>1.1180015576615649</v>
      </c>
      <c r="DN12" s="96">
        <f t="shared" si="920"/>
        <v>0.23476561605217711</v>
      </c>
      <c r="DO12" s="92">
        <f t="shared" si="553"/>
        <v>5.0202565047332226E-2</v>
      </c>
      <c r="DP12" s="93">
        <f t="shared" si="554"/>
        <v>41887.147229333641</v>
      </c>
      <c r="DQ12" s="93">
        <f t="shared" si="555"/>
        <v>41887.147229333641</v>
      </c>
      <c r="DR12" s="88" t="s">
        <v>17</v>
      </c>
      <c r="DS12" s="88" t="s">
        <v>17</v>
      </c>
      <c r="DT12" s="94">
        <f t="shared" si="556"/>
        <v>2034.8766901065871</v>
      </c>
      <c r="DU12" s="95">
        <f t="shared" si="557"/>
        <v>1.1495437033404479</v>
      </c>
      <c r="DV12" s="96">
        <f t="shared" si="921"/>
        <v>0.24138905160212296</v>
      </c>
      <c r="DW12" s="92">
        <f t="shared" si="558"/>
        <v>4.8679182926004122E-2</v>
      </c>
      <c r="DX12" s="93">
        <f t="shared" si="559"/>
        <v>41275.410712686309</v>
      </c>
      <c r="DY12" s="93">
        <f t="shared" si="560"/>
        <v>41275.410712686309</v>
      </c>
      <c r="DZ12" s="88" t="s">
        <v>17</v>
      </c>
      <c r="EA12" s="88" t="s">
        <v>17</v>
      </c>
      <c r="EB12" s="94">
        <f t="shared" si="561"/>
        <v>2121.0466498407964</v>
      </c>
      <c r="EC12" s="95">
        <f t="shared" si="562"/>
        <v>1.1796313123291433</v>
      </c>
      <c r="ED12" s="96">
        <f t="shared" si="922"/>
        <v>0.24770705358643355</v>
      </c>
      <c r="EE12" s="92">
        <f t="shared" si="563"/>
        <v>4.7238158247886991E-2</v>
      </c>
      <c r="EF12" s="93">
        <f t="shared" si="564"/>
        <v>40684.819963096204</v>
      </c>
      <c r="EG12" s="93">
        <f t="shared" si="565"/>
        <v>40684.819963096204</v>
      </c>
      <c r="EH12" s="88" t="s">
        <v>17</v>
      </c>
      <c r="EI12" s="88" t="s">
        <v>17</v>
      </c>
      <c r="EJ12" s="94">
        <f t="shared" si="566"/>
        <v>2205.9836435007051</v>
      </c>
      <c r="EK12" s="95">
        <f t="shared" si="567"/>
        <v>1.2082228344017303</v>
      </c>
      <c r="EL12" s="96">
        <f t="shared" si="923"/>
        <v>0.25371089700439792</v>
      </c>
      <c r="EM12" s="92">
        <f t="shared" si="568"/>
        <v>4.5962354149824802E-2</v>
      </c>
      <c r="EN12" s="93">
        <f t="shared" si="569"/>
        <v>40196.943081945181</v>
      </c>
      <c r="EO12" s="93">
        <f t="shared" si="570"/>
        <v>40196.943081945181</v>
      </c>
      <c r="EP12" s="88" t="s">
        <v>17</v>
      </c>
      <c r="EQ12" s="88" t="s">
        <v>17</v>
      </c>
      <c r="ER12" s="94">
        <f t="shared" si="571"/>
        <v>2289.9021050496513</v>
      </c>
      <c r="ES12" s="95">
        <f t="shared" si="572"/>
        <v>1.2354113774453184</v>
      </c>
      <c r="ET12" s="96">
        <f t="shared" si="924"/>
        <v>0.25942013328716285</v>
      </c>
      <c r="EU12" s="92">
        <f t="shared" si="573"/>
        <v>4.4869918486905525E-2</v>
      </c>
      <c r="EV12" s="93">
        <f t="shared" si="574"/>
        <v>39837.870332172832</v>
      </c>
      <c r="EW12" s="93">
        <f t="shared" si="575"/>
        <v>39837.870332172832</v>
      </c>
      <c r="EX12" s="88" t="s">
        <v>17</v>
      </c>
      <c r="EY12" s="88" t="s">
        <v>17</v>
      </c>
      <c r="EZ12" s="94">
        <f t="shared" si="576"/>
        <v>2373.0709366408259</v>
      </c>
      <c r="FA12" s="95">
        <f t="shared" si="577"/>
        <v>1.2614218479703885</v>
      </c>
      <c r="FB12" s="96">
        <f t="shared" si="925"/>
        <v>0.26488198984253053</v>
      </c>
      <c r="FC12" s="92">
        <f t="shared" si="578"/>
        <v>4.3900477495780854E-2</v>
      </c>
      <c r="FD12" s="93">
        <f t="shared" si="579"/>
        <v>39559.894901923231</v>
      </c>
      <c r="FE12" s="93">
        <f t="shared" si="580"/>
        <v>39559.894901923231</v>
      </c>
      <c r="FF12" s="88" t="s">
        <v>17</v>
      </c>
      <c r="FG12" s="88" t="s">
        <v>17</v>
      </c>
      <c r="FH12" s="94">
        <f t="shared" si="581"/>
        <v>2455.6594437429621</v>
      </c>
      <c r="FI12" s="95">
        <f t="shared" si="582"/>
        <v>1.2864088270666807</v>
      </c>
      <c r="FJ12" s="96">
        <f t="shared" si="926"/>
        <v>0.27012892666531413</v>
      </c>
      <c r="FK12" s="92">
        <f t="shared" si="583"/>
        <v>4.3016473882708517E-2</v>
      </c>
      <c r="FL12" s="93">
        <f t="shared" si="584"/>
        <v>39333.215134893158</v>
      </c>
      <c r="FM12" s="93">
        <f t="shared" si="585"/>
        <v>39333.215134893158</v>
      </c>
      <c r="FN12" s="88" t="s">
        <v>17</v>
      </c>
      <c r="FO12" s="88" t="s">
        <v>17</v>
      </c>
      <c r="FP12" s="94">
        <f t="shared" si="927"/>
        <v>2537.7747154233234</v>
      </c>
      <c r="FQ12" s="95">
        <f t="shared" si="586"/>
        <v>1.3104824559179338</v>
      </c>
      <c r="FR12" s="96">
        <f t="shared" si="928"/>
        <v>0.27518407195482253</v>
      </c>
      <c r="FS12" s="92">
        <f t="shared" si="587"/>
        <v>4.2194322034340148E-2</v>
      </c>
      <c r="FT12" s="93">
        <f t="shared" si="588"/>
        <v>39139.149257213787</v>
      </c>
      <c r="FU12" s="93">
        <f t="shared" si="589"/>
        <v>17607.742633818281</v>
      </c>
      <c r="FV12" s="88" t="s">
        <v>17</v>
      </c>
      <c r="FW12" s="88" t="s">
        <v>17</v>
      </c>
      <c r="FX12" s="94">
        <f t="shared" si="929"/>
        <v>2574.5340946170982</v>
      </c>
      <c r="FY12" s="95">
        <f t="shared" si="590"/>
        <v>1.3210196629856503</v>
      </c>
      <c r="FZ12" s="96">
        <f t="shared" si="930"/>
        <v>0.27739674678677534</v>
      </c>
      <c r="GA12" s="92">
        <f t="shared" si="591"/>
        <v>4.1842825921752924E-2</v>
      </c>
      <c r="GB12" s="93">
        <f t="shared" si="592"/>
        <v>39061.227474656233</v>
      </c>
      <c r="GC12" s="93">
        <f t="shared" si="593"/>
        <v>0</v>
      </c>
      <c r="GD12" s="88" t="s">
        <v>17</v>
      </c>
      <c r="GE12" s="88" t="s">
        <v>17</v>
      </c>
      <c r="GF12" s="94">
        <f t="shared" si="931"/>
        <v>2574.5340946170982</v>
      </c>
      <c r="GG12" s="95">
        <f t="shared" si="594"/>
        <v>1.3210196629856503</v>
      </c>
      <c r="GH12" s="96">
        <f t="shared" si="932"/>
        <v>0.27739674678677534</v>
      </c>
      <c r="GI12" s="92">
        <f t="shared" si="595"/>
        <v>4.1842825921752924E-2</v>
      </c>
      <c r="GJ12" s="93">
        <f t="shared" si="596"/>
        <v>39061.227474656233</v>
      </c>
      <c r="GK12" s="93">
        <f t="shared" si="597"/>
        <v>0</v>
      </c>
      <c r="GL12" s="88" t="s">
        <v>17</v>
      </c>
      <c r="GM12" s="88" t="s">
        <v>17</v>
      </c>
      <c r="GN12" s="94">
        <f t="shared" si="933"/>
        <v>2574.5340946170982</v>
      </c>
      <c r="GO12" s="95">
        <f t="shared" si="598"/>
        <v>1.3210196629856503</v>
      </c>
      <c r="GP12" s="96">
        <f t="shared" si="934"/>
        <v>0.27739674678677534</v>
      </c>
      <c r="GQ12" s="92">
        <f t="shared" si="599"/>
        <v>4.1842825921752924E-2</v>
      </c>
      <c r="GR12" s="93">
        <f t="shared" si="600"/>
        <v>39061.227474656233</v>
      </c>
      <c r="GS12" s="93">
        <f t="shared" si="601"/>
        <v>0</v>
      </c>
      <c r="GT12" s="88" t="s">
        <v>17</v>
      </c>
      <c r="GU12" s="88" t="s">
        <v>17</v>
      </c>
      <c r="GV12" s="94">
        <f t="shared" si="1087"/>
        <v>2574.5340946170982</v>
      </c>
      <c r="GW12" s="95">
        <f t="shared" si="602"/>
        <v>1.3210196629856503</v>
      </c>
      <c r="GX12" s="96">
        <f t="shared" si="935"/>
        <v>0.27739674678677534</v>
      </c>
      <c r="GY12" s="92">
        <f t="shared" si="603"/>
        <v>4.1842825921752924E-2</v>
      </c>
      <c r="GZ12" s="93">
        <f t="shared" si="604"/>
        <v>39061.227474656233</v>
      </c>
      <c r="HA12" s="93">
        <f t="shared" si="605"/>
        <v>0</v>
      </c>
      <c r="HB12" s="88" t="s">
        <v>17</v>
      </c>
      <c r="HC12" s="88" t="s">
        <v>17</v>
      </c>
      <c r="HD12" s="94">
        <f t="shared" si="936"/>
        <v>2574.5340946170982</v>
      </c>
      <c r="HE12" s="95">
        <f t="shared" si="606"/>
        <v>1.3210196629856503</v>
      </c>
      <c r="HF12" s="96">
        <f t="shared" si="937"/>
        <v>0.27739674678677534</v>
      </c>
      <c r="HG12" s="92">
        <f t="shared" si="607"/>
        <v>4.1842825921752924E-2</v>
      </c>
      <c r="HH12" s="93">
        <f t="shared" si="608"/>
        <v>39061.227474656233</v>
      </c>
      <c r="HI12" s="93">
        <f t="shared" si="609"/>
        <v>0</v>
      </c>
      <c r="HJ12" s="88" t="s">
        <v>17</v>
      </c>
      <c r="HK12" s="88" t="s">
        <v>17</v>
      </c>
      <c r="HL12" s="94">
        <f t="shared" si="938"/>
        <v>2574.5340946170982</v>
      </c>
      <c r="HM12" s="95">
        <f t="shared" si="610"/>
        <v>1.3210196629856503</v>
      </c>
      <c r="HN12" s="96">
        <f t="shared" si="939"/>
        <v>0.27739674678677534</v>
      </c>
      <c r="HO12" s="92">
        <f t="shared" si="611"/>
        <v>4.1842825921752924E-2</v>
      </c>
      <c r="HP12" s="93">
        <f t="shared" si="612"/>
        <v>39061.227474656233</v>
      </c>
      <c r="HQ12" s="93">
        <f t="shared" si="613"/>
        <v>0</v>
      </c>
      <c r="HR12" s="88" t="s">
        <v>17</v>
      </c>
      <c r="HS12" s="88" t="s">
        <v>17</v>
      </c>
      <c r="HT12" s="94">
        <f t="shared" si="940"/>
        <v>2574.5340946170982</v>
      </c>
      <c r="HU12" s="95">
        <f t="shared" si="614"/>
        <v>1.3210196629856503</v>
      </c>
      <c r="HV12" s="96">
        <f t="shared" si="941"/>
        <v>0.27739674678677534</v>
      </c>
      <c r="HW12" s="92">
        <f t="shared" si="615"/>
        <v>4.1842825921752924E-2</v>
      </c>
      <c r="HX12" s="93">
        <f t="shared" si="616"/>
        <v>39061.227474656233</v>
      </c>
      <c r="HY12" s="93">
        <f t="shared" si="617"/>
        <v>0</v>
      </c>
      <c r="HZ12" s="88" t="s">
        <v>17</v>
      </c>
      <c r="IA12" s="88" t="s">
        <v>17</v>
      </c>
      <c r="IB12" s="94">
        <f t="shared" si="942"/>
        <v>2574.5340946170982</v>
      </c>
      <c r="IC12" s="95">
        <f t="shared" si="618"/>
        <v>1.3210196629856503</v>
      </c>
      <c r="ID12" s="96">
        <f t="shared" si="943"/>
        <v>0.27739674678677534</v>
      </c>
      <c r="IE12" s="92">
        <f t="shared" si="619"/>
        <v>4.1842825921752924E-2</v>
      </c>
      <c r="IF12" s="93">
        <f t="shared" si="620"/>
        <v>39061.227474656233</v>
      </c>
      <c r="IG12" s="93">
        <f t="shared" si="621"/>
        <v>0</v>
      </c>
      <c r="IH12" s="88" t="s">
        <v>17</v>
      </c>
      <c r="II12" s="88" t="s">
        <v>17</v>
      </c>
      <c r="IJ12" s="94">
        <f t="shared" si="944"/>
        <v>2574.5340946170982</v>
      </c>
      <c r="IK12" s="95">
        <f t="shared" si="622"/>
        <v>1.3210196629856503</v>
      </c>
      <c r="IL12" s="96">
        <f t="shared" si="945"/>
        <v>0.27739674678677534</v>
      </c>
      <c r="IM12" s="92">
        <f t="shared" si="623"/>
        <v>4.1842825921752924E-2</v>
      </c>
      <c r="IN12" s="93">
        <f t="shared" si="624"/>
        <v>39061.227474656233</v>
      </c>
      <c r="IO12" s="93">
        <f t="shared" si="625"/>
        <v>0</v>
      </c>
      <c r="IP12" s="88" t="s">
        <v>17</v>
      </c>
      <c r="IQ12" s="88" t="s">
        <v>17</v>
      </c>
      <c r="IR12" s="94">
        <f t="shared" si="946"/>
        <v>2574.5340946170982</v>
      </c>
      <c r="IS12" s="95">
        <f t="shared" si="626"/>
        <v>1.3210196629856503</v>
      </c>
      <c r="IT12" s="96">
        <f t="shared" si="947"/>
        <v>0.27739674678677534</v>
      </c>
      <c r="IU12" s="92">
        <f t="shared" si="627"/>
        <v>4.1842825921752924E-2</v>
      </c>
      <c r="IV12" s="93">
        <f t="shared" si="628"/>
        <v>39061.227474656233</v>
      </c>
      <c r="IW12" s="93">
        <f t="shared" si="629"/>
        <v>0</v>
      </c>
      <c r="IX12" s="88" t="s">
        <v>17</v>
      </c>
      <c r="IY12" s="88" t="s">
        <v>17</v>
      </c>
      <c r="IZ12" s="94">
        <f t="shared" si="948"/>
        <v>2574.5340946170982</v>
      </c>
      <c r="JA12" s="95">
        <f t="shared" si="630"/>
        <v>1.3210196629856503</v>
      </c>
      <c r="JB12" s="96">
        <f t="shared" si="949"/>
        <v>0.27739674678677534</v>
      </c>
      <c r="JC12" s="92">
        <f t="shared" si="631"/>
        <v>4.1842825921752924E-2</v>
      </c>
      <c r="JD12" s="93">
        <f t="shared" si="632"/>
        <v>39061.227474656233</v>
      </c>
      <c r="JE12" s="93">
        <f t="shared" si="633"/>
        <v>0</v>
      </c>
      <c r="JF12" s="88" t="s">
        <v>17</v>
      </c>
      <c r="JG12" s="88" t="s">
        <v>17</v>
      </c>
      <c r="JH12" s="94">
        <f t="shared" si="950"/>
        <v>2574.5340946170982</v>
      </c>
      <c r="JI12" s="95">
        <f t="shared" si="634"/>
        <v>1.3210196629856503</v>
      </c>
      <c r="JJ12" s="96">
        <f t="shared" si="951"/>
        <v>0.27739674678677534</v>
      </c>
      <c r="JK12" s="92">
        <f t="shared" si="635"/>
        <v>4.1842825921752924E-2</v>
      </c>
      <c r="JL12" s="93">
        <f t="shared" si="636"/>
        <v>39061.227474656233</v>
      </c>
      <c r="JM12" s="93">
        <f t="shared" si="637"/>
        <v>0</v>
      </c>
      <c r="JN12" s="88" t="s">
        <v>17</v>
      </c>
      <c r="JO12" s="88" t="s">
        <v>17</v>
      </c>
      <c r="JP12" s="94">
        <f t="shared" si="952"/>
        <v>2574.5340946170982</v>
      </c>
      <c r="JQ12" s="95">
        <f t="shared" si="638"/>
        <v>1.3210196629856503</v>
      </c>
      <c r="JR12" s="96">
        <f t="shared" si="953"/>
        <v>0.27739674678677534</v>
      </c>
      <c r="JS12" s="92">
        <f t="shared" si="639"/>
        <v>4.1842825921752924E-2</v>
      </c>
      <c r="JT12" s="93">
        <f t="shared" si="640"/>
        <v>39061.227474656233</v>
      </c>
      <c r="JU12" s="93">
        <f t="shared" si="641"/>
        <v>0</v>
      </c>
      <c r="JV12" s="88" t="s">
        <v>17</v>
      </c>
      <c r="JW12" s="88" t="s">
        <v>17</v>
      </c>
      <c r="JX12" s="94">
        <f t="shared" si="954"/>
        <v>2574.5340946170982</v>
      </c>
      <c r="JY12" s="95">
        <f t="shared" si="642"/>
        <v>1.3210196629856503</v>
      </c>
      <c r="JZ12" s="96">
        <f t="shared" si="955"/>
        <v>0.27739674678677534</v>
      </c>
      <c r="KA12" s="92">
        <f t="shared" si="643"/>
        <v>4.1842825921752924E-2</v>
      </c>
      <c r="KB12" s="93">
        <f t="shared" si="644"/>
        <v>39061.227474656233</v>
      </c>
      <c r="KC12" s="93">
        <f t="shared" si="645"/>
        <v>0</v>
      </c>
      <c r="KD12" s="88" t="s">
        <v>17</v>
      </c>
      <c r="KE12" s="88" t="s">
        <v>17</v>
      </c>
      <c r="KF12" s="94">
        <f t="shared" si="956"/>
        <v>2574.5340946170982</v>
      </c>
      <c r="KG12" s="95">
        <f t="shared" si="646"/>
        <v>1.3210196629856503</v>
      </c>
      <c r="KH12" s="96">
        <f t="shared" si="957"/>
        <v>0.27739674678677534</v>
      </c>
      <c r="KI12" s="92">
        <f t="shared" si="647"/>
        <v>4.1842825921752924E-2</v>
      </c>
      <c r="KJ12" s="93">
        <f t="shared" si="648"/>
        <v>39061.227474656233</v>
      </c>
      <c r="KK12" s="93">
        <f t="shared" si="649"/>
        <v>0</v>
      </c>
      <c r="KL12" s="88" t="s">
        <v>17</v>
      </c>
      <c r="KM12" s="88" t="s">
        <v>17</v>
      </c>
      <c r="KN12" s="94">
        <f t="shared" si="958"/>
        <v>2574.5340946170982</v>
      </c>
      <c r="KO12" s="95">
        <f t="shared" si="650"/>
        <v>1.3210196629856503</v>
      </c>
      <c r="KP12" s="96">
        <f t="shared" si="959"/>
        <v>0.27739674678677534</v>
      </c>
      <c r="KQ12" s="92">
        <f t="shared" si="651"/>
        <v>4.1842825921752924E-2</v>
      </c>
      <c r="KR12" s="93">
        <f t="shared" si="652"/>
        <v>39061.227474656233</v>
      </c>
      <c r="KS12" s="93">
        <f t="shared" si="653"/>
        <v>0</v>
      </c>
      <c r="KT12" s="88" t="s">
        <v>17</v>
      </c>
      <c r="KU12" s="88" t="s">
        <v>17</v>
      </c>
      <c r="KV12" s="94">
        <f t="shared" si="960"/>
        <v>2574.5340946170982</v>
      </c>
      <c r="KW12" s="95">
        <f t="shared" si="654"/>
        <v>1.3210196629856503</v>
      </c>
      <c r="KX12" s="96">
        <f t="shared" si="961"/>
        <v>0.27739674678677534</v>
      </c>
      <c r="KY12" s="92">
        <f t="shared" si="655"/>
        <v>4.1842825921752924E-2</v>
      </c>
      <c r="KZ12" s="93">
        <f t="shared" si="656"/>
        <v>39061.227474656233</v>
      </c>
      <c r="LA12" s="93">
        <f t="shared" si="657"/>
        <v>0</v>
      </c>
      <c r="LB12" s="88" t="s">
        <v>17</v>
      </c>
      <c r="LC12" s="88" t="s">
        <v>17</v>
      </c>
      <c r="LD12" s="94">
        <f t="shared" si="962"/>
        <v>2574.5340946170982</v>
      </c>
      <c r="LE12" s="95">
        <f t="shared" si="658"/>
        <v>1.3210196629856503</v>
      </c>
      <c r="LF12" s="96">
        <f t="shared" si="963"/>
        <v>0.27739674678677534</v>
      </c>
      <c r="LG12" s="92">
        <f t="shared" si="659"/>
        <v>4.1842825921752924E-2</v>
      </c>
      <c r="LH12" s="93">
        <f t="shared" si="660"/>
        <v>39061.227474656233</v>
      </c>
      <c r="LI12" s="93">
        <f t="shared" si="661"/>
        <v>0</v>
      </c>
      <c r="LJ12" s="88" t="s">
        <v>17</v>
      </c>
      <c r="LK12" s="88" t="s">
        <v>17</v>
      </c>
      <c r="LL12" s="94">
        <f t="shared" si="964"/>
        <v>2574.5340946170982</v>
      </c>
      <c r="LM12" s="95">
        <f t="shared" si="662"/>
        <v>1.3210196629856503</v>
      </c>
      <c r="LN12" s="96">
        <f t="shared" si="965"/>
        <v>0.27739674678677534</v>
      </c>
      <c r="LO12" s="92">
        <f t="shared" si="663"/>
        <v>4.1842825921752924E-2</v>
      </c>
      <c r="LP12" s="93">
        <f t="shared" si="664"/>
        <v>39061.227474656233</v>
      </c>
      <c r="LQ12" s="93">
        <f t="shared" si="665"/>
        <v>0</v>
      </c>
      <c r="LR12" s="88" t="s">
        <v>17</v>
      </c>
      <c r="LS12" s="88" t="s">
        <v>17</v>
      </c>
      <c r="LT12" s="94">
        <f t="shared" si="966"/>
        <v>2574.5340946170982</v>
      </c>
      <c r="LU12" s="95">
        <f t="shared" si="666"/>
        <v>1.3210196629856503</v>
      </c>
      <c r="LV12" s="96">
        <f t="shared" si="967"/>
        <v>0.27739674678677534</v>
      </c>
      <c r="LW12" s="92">
        <f t="shared" si="667"/>
        <v>4.1842825921752924E-2</v>
      </c>
      <c r="LX12" s="93">
        <f t="shared" si="668"/>
        <v>39061.227474656233</v>
      </c>
      <c r="LY12" s="93">
        <f t="shared" si="669"/>
        <v>0</v>
      </c>
      <c r="LZ12" s="88" t="s">
        <v>17</v>
      </c>
      <c r="MA12" s="88" t="s">
        <v>17</v>
      </c>
      <c r="MB12" s="94">
        <f t="shared" si="968"/>
        <v>2574.5340946170982</v>
      </c>
      <c r="MC12" s="95">
        <f t="shared" si="670"/>
        <v>1.3210196629856503</v>
      </c>
      <c r="MD12" s="96">
        <f t="shared" si="969"/>
        <v>0.27739674678677534</v>
      </c>
      <c r="ME12" s="92">
        <f t="shared" si="671"/>
        <v>4.1842825921752924E-2</v>
      </c>
      <c r="MF12" s="93">
        <f t="shared" si="672"/>
        <v>39061.227474656233</v>
      </c>
      <c r="MG12" s="93">
        <f t="shared" si="673"/>
        <v>0</v>
      </c>
      <c r="MH12" s="88" t="s">
        <v>17</v>
      </c>
      <c r="MI12" s="88" t="s">
        <v>17</v>
      </c>
      <c r="MJ12" s="94">
        <f t="shared" si="970"/>
        <v>2574.5340946170982</v>
      </c>
      <c r="MK12" s="95">
        <f t="shared" si="674"/>
        <v>1.3210196629856503</v>
      </c>
      <c r="ML12" s="96">
        <f t="shared" si="971"/>
        <v>0.27739674678677534</v>
      </c>
      <c r="MM12" s="92">
        <f t="shared" si="675"/>
        <v>4.1842825921752924E-2</v>
      </c>
      <c r="MN12" s="93">
        <f t="shared" si="676"/>
        <v>39061.227474656233</v>
      </c>
      <c r="MO12" s="93">
        <f t="shared" si="677"/>
        <v>0</v>
      </c>
      <c r="MP12" s="88" t="s">
        <v>17</v>
      </c>
      <c r="MQ12" s="88" t="s">
        <v>17</v>
      </c>
      <c r="MR12" s="94">
        <f t="shared" si="972"/>
        <v>2574.5340946170982</v>
      </c>
      <c r="MS12" s="95">
        <f t="shared" si="678"/>
        <v>1.3210196629856503</v>
      </c>
      <c r="MT12" s="96">
        <f t="shared" si="973"/>
        <v>0.27739674678677534</v>
      </c>
      <c r="MU12" s="92">
        <f t="shared" si="679"/>
        <v>4.1842825921752924E-2</v>
      </c>
      <c r="MV12" s="93">
        <f t="shared" si="680"/>
        <v>39061.227474656233</v>
      </c>
      <c r="MW12" s="93">
        <f t="shared" si="681"/>
        <v>0</v>
      </c>
      <c r="MX12" s="88" t="s">
        <v>17</v>
      </c>
      <c r="MY12" s="88" t="s">
        <v>17</v>
      </c>
      <c r="MZ12" s="94">
        <f t="shared" si="974"/>
        <v>2574.5340946170982</v>
      </c>
      <c r="NA12" s="95">
        <f t="shared" si="682"/>
        <v>1.3210196629856503</v>
      </c>
      <c r="NB12" s="96">
        <f t="shared" si="975"/>
        <v>0.27739674678677534</v>
      </c>
      <c r="NC12" s="92">
        <f t="shared" si="683"/>
        <v>4.1842825921752924E-2</v>
      </c>
      <c r="ND12" s="93">
        <f t="shared" si="684"/>
        <v>39061.227474656233</v>
      </c>
      <c r="NE12" s="93">
        <f t="shared" si="685"/>
        <v>0</v>
      </c>
      <c r="NF12" s="88" t="s">
        <v>17</v>
      </c>
      <c r="NG12" s="88" t="s">
        <v>17</v>
      </c>
      <c r="NH12" s="94">
        <f t="shared" si="976"/>
        <v>2574.5340946170982</v>
      </c>
      <c r="NI12" s="95">
        <f t="shared" si="686"/>
        <v>1.3210196629856503</v>
      </c>
      <c r="NJ12" s="96">
        <f t="shared" si="977"/>
        <v>0.27739674678677534</v>
      </c>
      <c r="NK12" s="92">
        <f t="shared" si="687"/>
        <v>4.1842825921752924E-2</v>
      </c>
      <c r="NL12" s="93">
        <f t="shared" si="688"/>
        <v>39061.227474656233</v>
      </c>
      <c r="NM12" s="93">
        <f t="shared" si="689"/>
        <v>0</v>
      </c>
      <c r="NN12" s="88" t="s">
        <v>17</v>
      </c>
      <c r="NO12" s="88" t="s">
        <v>17</v>
      </c>
      <c r="NP12" s="94">
        <f t="shared" si="978"/>
        <v>2574.5340946170982</v>
      </c>
      <c r="NQ12" s="95">
        <f t="shared" si="690"/>
        <v>1.3210196629856503</v>
      </c>
      <c r="NR12" s="96">
        <f t="shared" si="979"/>
        <v>0.27739674678677534</v>
      </c>
      <c r="NS12" s="92">
        <f t="shared" si="691"/>
        <v>4.1842825921752924E-2</v>
      </c>
      <c r="NT12" s="93">
        <f t="shared" si="692"/>
        <v>39061.227474656233</v>
      </c>
      <c r="NU12" s="93">
        <f t="shared" si="693"/>
        <v>0</v>
      </c>
      <c r="NV12" s="88" t="s">
        <v>17</v>
      </c>
      <c r="NW12" s="88" t="s">
        <v>17</v>
      </c>
      <c r="NX12" s="94">
        <f t="shared" si="980"/>
        <v>2574.5340946170982</v>
      </c>
      <c r="NY12" s="95">
        <f t="shared" si="694"/>
        <v>1.3210196629856503</v>
      </c>
      <c r="NZ12" s="96">
        <f t="shared" si="981"/>
        <v>0.27739674678677534</v>
      </c>
      <c r="OA12" s="92">
        <f t="shared" si="695"/>
        <v>4.1842825921752924E-2</v>
      </c>
      <c r="OB12" s="93">
        <f t="shared" si="696"/>
        <v>39061.227474656233</v>
      </c>
      <c r="OC12" s="93">
        <f t="shared" si="697"/>
        <v>0</v>
      </c>
      <c r="OD12" s="88" t="s">
        <v>17</v>
      </c>
      <c r="OE12" s="88" t="s">
        <v>17</v>
      </c>
      <c r="OF12" s="94">
        <f t="shared" si="982"/>
        <v>2574.5340946170982</v>
      </c>
      <c r="OG12" s="95">
        <f t="shared" si="698"/>
        <v>1.3210196629856503</v>
      </c>
      <c r="OH12" s="96">
        <f t="shared" si="983"/>
        <v>0.27739674678677534</v>
      </c>
      <c r="OI12" s="92">
        <f t="shared" si="699"/>
        <v>4.1842825921752924E-2</v>
      </c>
      <c r="OJ12" s="93">
        <f t="shared" si="700"/>
        <v>39061.227474656233</v>
      </c>
      <c r="OK12" s="93">
        <f t="shared" si="701"/>
        <v>0</v>
      </c>
      <c r="OL12" s="88" t="s">
        <v>17</v>
      </c>
      <c r="OM12" s="88" t="s">
        <v>17</v>
      </c>
      <c r="ON12" s="94">
        <f t="shared" si="984"/>
        <v>2574.5340946170982</v>
      </c>
      <c r="OO12" s="95">
        <f t="shared" si="702"/>
        <v>1.3210196629856503</v>
      </c>
      <c r="OP12" s="96">
        <f t="shared" si="985"/>
        <v>0.27739674678677534</v>
      </c>
      <c r="OQ12" s="92">
        <f t="shared" si="703"/>
        <v>4.1842825921752924E-2</v>
      </c>
      <c r="OR12" s="93">
        <f t="shared" si="704"/>
        <v>39061.227474656233</v>
      </c>
      <c r="OS12" s="93">
        <f t="shared" si="705"/>
        <v>0</v>
      </c>
      <c r="OT12" s="88" t="s">
        <v>17</v>
      </c>
      <c r="OU12" s="88" t="s">
        <v>17</v>
      </c>
      <c r="OV12" s="94">
        <f t="shared" si="986"/>
        <v>2574.5340946170982</v>
      </c>
      <c r="OW12" s="95">
        <f t="shared" si="706"/>
        <v>1.3210196629856503</v>
      </c>
      <c r="OX12" s="96">
        <f t="shared" si="987"/>
        <v>0.27739674678677534</v>
      </c>
      <c r="OY12" s="92">
        <f t="shared" si="707"/>
        <v>4.1842825921752924E-2</v>
      </c>
      <c r="OZ12" s="93">
        <f t="shared" si="708"/>
        <v>39061.227474656233</v>
      </c>
      <c r="PA12" s="93">
        <f t="shared" si="709"/>
        <v>0</v>
      </c>
      <c r="PB12" s="88" t="s">
        <v>17</v>
      </c>
      <c r="PC12" s="88" t="s">
        <v>17</v>
      </c>
      <c r="PD12" s="94">
        <f t="shared" si="988"/>
        <v>2574.5340946170982</v>
      </c>
      <c r="PE12" s="95">
        <f t="shared" si="710"/>
        <v>1.3210196629856503</v>
      </c>
      <c r="PF12" s="96">
        <f t="shared" si="989"/>
        <v>0.27739674678677534</v>
      </c>
      <c r="PG12" s="92">
        <f t="shared" si="711"/>
        <v>4.1842825921752924E-2</v>
      </c>
      <c r="PH12" s="93">
        <f t="shared" si="712"/>
        <v>39061.227474656233</v>
      </c>
      <c r="PI12" s="93">
        <f t="shared" si="713"/>
        <v>0</v>
      </c>
      <c r="PJ12" s="88" t="s">
        <v>17</v>
      </c>
      <c r="PK12" s="88" t="s">
        <v>17</v>
      </c>
      <c r="PL12" s="94">
        <f t="shared" si="990"/>
        <v>2574.5340946170982</v>
      </c>
      <c r="PM12" s="95">
        <f t="shared" si="714"/>
        <v>1.3210196629856503</v>
      </c>
      <c r="PN12" s="96">
        <f t="shared" si="991"/>
        <v>0.27739674678677534</v>
      </c>
      <c r="PO12" s="92">
        <f t="shared" si="715"/>
        <v>4.1842825921752924E-2</v>
      </c>
      <c r="PP12" s="93">
        <f t="shared" si="716"/>
        <v>39061.227474656233</v>
      </c>
      <c r="PQ12" s="93">
        <f t="shared" si="717"/>
        <v>0</v>
      </c>
      <c r="PR12" s="88" t="s">
        <v>17</v>
      </c>
      <c r="PS12" s="88" t="s">
        <v>17</v>
      </c>
      <c r="PT12" s="94">
        <f t="shared" si="992"/>
        <v>2574.5340946170982</v>
      </c>
      <c r="PU12" s="95">
        <f t="shared" si="718"/>
        <v>1.3210196629856503</v>
      </c>
      <c r="PV12" s="96">
        <f t="shared" si="993"/>
        <v>0.27739674678677534</v>
      </c>
      <c r="PW12" s="92">
        <f t="shared" si="719"/>
        <v>4.1842825921752924E-2</v>
      </c>
      <c r="PX12" s="93">
        <f t="shared" si="720"/>
        <v>39061.227474656233</v>
      </c>
      <c r="PY12" s="93">
        <f t="shared" si="721"/>
        <v>0</v>
      </c>
      <c r="PZ12" s="88" t="s">
        <v>17</v>
      </c>
      <c r="QA12" s="88" t="s">
        <v>17</v>
      </c>
      <c r="QB12" s="94">
        <f t="shared" si="994"/>
        <v>2574.5340946170982</v>
      </c>
      <c r="QC12" s="95">
        <f t="shared" si="722"/>
        <v>1.3210196629856503</v>
      </c>
      <c r="QD12" s="96">
        <f t="shared" si="995"/>
        <v>0.27739674678677534</v>
      </c>
      <c r="QE12" s="92">
        <f t="shared" si="723"/>
        <v>4.1842825921752924E-2</v>
      </c>
      <c r="QF12" s="93">
        <f t="shared" si="724"/>
        <v>39061.227474656233</v>
      </c>
      <c r="QG12" s="93">
        <f t="shared" si="725"/>
        <v>0</v>
      </c>
      <c r="QH12" s="88" t="s">
        <v>17</v>
      </c>
      <c r="QI12" s="88" t="s">
        <v>17</v>
      </c>
      <c r="QJ12" s="94">
        <f t="shared" si="996"/>
        <v>2574.5340946170982</v>
      </c>
      <c r="QK12" s="95">
        <f t="shared" si="726"/>
        <v>1.3210196629856503</v>
      </c>
      <c r="QL12" s="96">
        <f t="shared" si="997"/>
        <v>0.27739674678677534</v>
      </c>
      <c r="QM12" s="92">
        <f t="shared" si="727"/>
        <v>4.1842825921752924E-2</v>
      </c>
      <c r="QN12" s="93">
        <f t="shared" si="728"/>
        <v>39061.227474656233</v>
      </c>
      <c r="QO12" s="93">
        <f t="shared" si="729"/>
        <v>0</v>
      </c>
      <c r="QP12" s="88" t="s">
        <v>17</v>
      </c>
      <c r="QQ12" s="88" t="s">
        <v>17</v>
      </c>
      <c r="QR12" s="94">
        <f t="shared" si="998"/>
        <v>2574.5340946170982</v>
      </c>
      <c r="QS12" s="95">
        <f t="shared" si="730"/>
        <v>1.3210196629856503</v>
      </c>
      <c r="QT12" s="96">
        <f t="shared" si="999"/>
        <v>0.27739674678677534</v>
      </c>
      <c r="QU12" s="92">
        <f t="shared" si="731"/>
        <v>4.1842825921752924E-2</v>
      </c>
      <c r="QV12" s="93">
        <f t="shared" si="732"/>
        <v>39061.227474656233</v>
      </c>
      <c r="QW12" s="93">
        <f t="shared" si="733"/>
        <v>0</v>
      </c>
      <c r="QX12" s="88" t="s">
        <v>17</v>
      </c>
      <c r="QY12" s="88" t="s">
        <v>17</v>
      </c>
      <c r="QZ12" s="94">
        <f t="shared" si="1000"/>
        <v>2574.5340946170982</v>
      </c>
      <c r="RA12" s="95">
        <f t="shared" si="734"/>
        <v>1.3210196629856503</v>
      </c>
      <c r="RB12" s="96">
        <f t="shared" si="1001"/>
        <v>0.27739674678677534</v>
      </c>
      <c r="RC12" s="92">
        <f t="shared" si="735"/>
        <v>4.1842825921752924E-2</v>
      </c>
      <c r="RD12" s="93">
        <f t="shared" si="736"/>
        <v>39061.227474656233</v>
      </c>
      <c r="RE12" s="93">
        <f t="shared" si="737"/>
        <v>0</v>
      </c>
      <c r="RF12" s="88" t="s">
        <v>17</v>
      </c>
      <c r="RG12" s="88" t="s">
        <v>17</v>
      </c>
      <c r="RH12" s="94">
        <f t="shared" si="1002"/>
        <v>2574.5340946170982</v>
      </c>
      <c r="RI12" s="95">
        <f t="shared" si="738"/>
        <v>1.3210196629856503</v>
      </c>
      <c r="RJ12" s="96">
        <f t="shared" si="1003"/>
        <v>0.27739674678677534</v>
      </c>
      <c r="RK12" s="92">
        <f t="shared" si="739"/>
        <v>4.1842825921752924E-2</v>
      </c>
      <c r="RL12" s="93">
        <f t="shared" si="740"/>
        <v>39061.227474656233</v>
      </c>
      <c r="RM12" s="93">
        <f t="shared" si="741"/>
        <v>0</v>
      </c>
      <c r="RN12" s="88" t="s">
        <v>17</v>
      </c>
      <c r="RO12" s="88" t="s">
        <v>17</v>
      </c>
      <c r="RP12" s="94">
        <f t="shared" si="1004"/>
        <v>2574.5340946170982</v>
      </c>
      <c r="RQ12" s="95">
        <f t="shared" si="742"/>
        <v>1.3210196629856503</v>
      </c>
      <c r="RR12" s="96">
        <f t="shared" si="1005"/>
        <v>0.27739674678677534</v>
      </c>
      <c r="RS12" s="92">
        <f t="shared" si="743"/>
        <v>4.1842825921752924E-2</v>
      </c>
      <c r="RT12" s="93">
        <f t="shared" si="744"/>
        <v>39061.227474656233</v>
      </c>
      <c r="RU12" s="93">
        <f t="shared" si="745"/>
        <v>0</v>
      </c>
      <c r="RV12" s="88" t="s">
        <v>17</v>
      </c>
      <c r="RW12" s="88" t="s">
        <v>17</v>
      </c>
      <c r="RX12" s="94">
        <f t="shared" si="1006"/>
        <v>2574.5340946170982</v>
      </c>
      <c r="RY12" s="95">
        <f t="shared" si="746"/>
        <v>1.3210196629856503</v>
      </c>
      <c r="RZ12" s="96">
        <f t="shared" si="1007"/>
        <v>0.27739674678677534</v>
      </c>
      <c r="SA12" s="92">
        <f t="shared" si="747"/>
        <v>4.1842825921752924E-2</v>
      </c>
      <c r="SB12" s="93">
        <f t="shared" si="748"/>
        <v>39061.227474656233</v>
      </c>
      <c r="SC12" s="93">
        <f t="shared" si="749"/>
        <v>0</v>
      </c>
      <c r="SD12" s="88" t="s">
        <v>17</v>
      </c>
      <c r="SE12" s="88" t="s">
        <v>17</v>
      </c>
      <c r="SF12" s="94">
        <f t="shared" si="1008"/>
        <v>2574.5340946170982</v>
      </c>
      <c r="SG12" s="95">
        <f t="shared" si="750"/>
        <v>1.3210196629856503</v>
      </c>
      <c r="SH12" s="96">
        <f t="shared" si="1009"/>
        <v>0.27739674678677534</v>
      </c>
      <c r="SI12" s="92">
        <f t="shared" si="751"/>
        <v>4.1842825921752924E-2</v>
      </c>
      <c r="SJ12" s="93">
        <f t="shared" si="752"/>
        <v>39061.227474656233</v>
      </c>
      <c r="SK12" s="93">
        <f t="shared" si="753"/>
        <v>0</v>
      </c>
      <c r="SL12" s="88" t="s">
        <v>17</v>
      </c>
      <c r="SM12" s="88" t="s">
        <v>17</v>
      </c>
      <c r="SN12" s="94">
        <f t="shared" si="1010"/>
        <v>2574.5340946170982</v>
      </c>
      <c r="SO12" s="95">
        <f t="shared" si="754"/>
        <v>1.3210196629856503</v>
      </c>
      <c r="SP12" s="96">
        <f t="shared" si="1011"/>
        <v>0.27739674678677534</v>
      </c>
      <c r="SQ12" s="92">
        <f t="shared" si="755"/>
        <v>4.1842825921752924E-2</v>
      </c>
      <c r="SR12" s="93">
        <f t="shared" si="756"/>
        <v>39061.227474656233</v>
      </c>
      <c r="SS12" s="93">
        <f t="shared" si="757"/>
        <v>0</v>
      </c>
      <c r="ST12" s="88" t="s">
        <v>17</v>
      </c>
      <c r="SU12" s="88" t="s">
        <v>17</v>
      </c>
      <c r="SV12" s="94">
        <f t="shared" si="1012"/>
        <v>2574.5340946170982</v>
      </c>
      <c r="SW12" s="95">
        <f t="shared" si="758"/>
        <v>1.3210196629856503</v>
      </c>
      <c r="SX12" s="96">
        <f t="shared" si="1013"/>
        <v>0.27739674678677534</v>
      </c>
      <c r="SY12" s="92">
        <f t="shared" si="759"/>
        <v>4.1842825921752924E-2</v>
      </c>
      <c r="SZ12" s="93">
        <f t="shared" si="760"/>
        <v>39061.227474656233</v>
      </c>
      <c r="TA12" s="93">
        <f t="shared" si="761"/>
        <v>0</v>
      </c>
      <c r="TB12" s="88" t="s">
        <v>17</v>
      </c>
      <c r="TC12" s="88" t="s">
        <v>17</v>
      </c>
      <c r="TD12" s="94">
        <f t="shared" si="1014"/>
        <v>2574.5340946170982</v>
      </c>
      <c r="TE12" s="95">
        <f t="shared" si="762"/>
        <v>1.3210196629856503</v>
      </c>
      <c r="TF12" s="96">
        <f t="shared" si="1015"/>
        <v>0.27739674678677534</v>
      </c>
      <c r="TG12" s="92">
        <f t="shared" si="763"/>
        <v>4.1842825921752924E-2</v>
      </c>
      <c r="TH12" s="93">
        <f t="shared" si="764"/>
        <v>39061.227474656233</v>
      </c>
      <c r="TI12" s="93">
        <f t="shared" si="765"/>
        <v>0</v>
      </c>
      <c r="TJ12" s="88" t="s">
        <v>17</v>
      </c>
      <c r="TK12" s="88" t="s">
        <v>17</v>
      </c>
      <c r="TL12" s="94">
        <f t="shared" si="1016"/>
        <v>2574.5340946170982</v>
      </c>
      <c r="TM12" s="95">
        <f t="shared" si="766"/>
        <v>1.3210196629856503</v>
      </c>
      <c r="TN12" s="96">
        <f t="shared" si="1017"/>
        <v>0.27739674678677534</v>
      </c>
      <c r="TO12" s="92">
        <f t="shared" si="767"/>
        <v>4.1842825921752924E-2</v>
      </c>
      <c r="TP12" s="93">
        <f t="shared" si="768"/>
        <v>39061.227474656233</v>
      </c>
      <c r="TQ12" s="93">
        <f t="shared" si="769"/>
        <v>0</v>
      </c>
      <c r="TR12" s="88" t="s">
        <v>17</v>
      </c>
      <c r="TS12" s="88" t="s">
        <v>17</v>
      </c>
      <c r="TT12" s="94">
        <f t="shared" si="1018"/>
        <v>2574.5340946170982</v>
      </c>
      <c r="TU12" s="95">
        <f t="shared" si="770"/>
        <v>1.3210196629856503</v>
      </c>
      <c r="TV12" s="96">
        <f t="shared" si="1019"/>
        <v>0.27739674678677534</v>
      </c>
      <c r="TW12" s="92">
        <f t="shared" si="771"/>
        <v>4.1842825921752924E-2</v>
      </c>
      <c r="TX12" s="93">
        <f t="shared" si="772"/>
        <v>39061.227474656233</v>
      </c>
      <c r="TY12" s="93">
        <f t="shared" si="773"/>
        <v>0</v>
      </c>
      <c r="TZ12" s="88" t="s">
        <v>17</v>
      </c>
      <c r="UA12" s="88" t="s">
        <v>17</v>
      </c>
      <c r="UB12" s="94">
        <f t="shared" si="1020"/>
        <v>2574.5340946170982</v>
      </c>
      <c r="UC12" s="95">
        <f t="shared" si="774"/>
        <v>1.3210196629856503</v>
      </c>
      <c r="UD12" s="96">
        <f t="shared" si="1021"/>
        <v>0.27739674678677534</v>
      </c>
      <c r="UE12" s="92">
        <f t="shared" si="775"/>
        <v>4.1842825921752924E-2</v>
      </c>
      <c r="UF12" s="93">
        <f t="shared" si="776"/>
        <v>39061.227474656233</v>
      </c>
      <c r="UG12" s="93">
        <f t="shared" si="777"/>
        <v>0</v>
      </c>
      <c r="UH12" s="88" t="s">
        <v>17</v>
      </c>
      <c r="UI12" s="88" t="s">
        <v>17</v>
      </c>
      <c r="UJ12" s="94">
        <f t="shared" si="1022"/>
        <v>2574.5340946170982</v>
      </c>
      <c r="UK12" s="95">
        <f t="shared" si="778"/>
        <v>1.3210196629856503</v>
      </c>
      <c r="UL12" s="96">
        <f t="shared" si="1023"/>
        <v>0.27739674678677534</v>
      </c>
      <c r="UM12" s="92">
        <f t="shared" si="779"/>
        <v>4.1842825921752924E-2</v>
      </c>
      <c r="UN12" s="93">
        <f t="shared" si="780"/>
        <v>39061.227474656233</v>
      </c>
      <c r="UO12" s="93">
        <f t="shared" si="781"/>
        <v>0</v>
      </c>
      <c r="UP12" s="88" t="s">
        <v>17</v>
      </c>
      <c r="UQ12" s="88" t="s">
        <v>17</v>
      </c>
      <c r="UR12" s="94">
        <f t="shared" si="1024"/>
        <v>2574.5340946170982</v>
      </c>
      <c r="US12" s="95">
        <f t="shared" si="782"/>
        <v>1.3210196629856503</v>
      </c>
      <c r="UT12" s="96">
        <f t="shared" si="1025"/>
        <v>0.27739674678677534</v>
      </c>
      <c r="UU12" s="92">
        <f t="shared" si="783"/>
        <v>4.1842825921752924E-2</v>
      </c>
      <c r="UV12" s="93">
        <f t="shared" si="784"/>
        <v>39061.227474656233</v>
      </c>
      <c r="UW12" s="93">
        <f t="shared" si="785"/>
        <v>0</v>
      </c>
      <c r="UX12" s="88" t="s">
        <v>17</v>
      </c>
      <c r="UY12" s="88" t="s">
        <v>17</v>
      </c>
      <c r="UZ12" s="94">
        <f t="shared" si="1026"/>
        <v>2574.5340946170982</v>
      </c>
      <c r="VA12" s="95">
        <f t="shared" si="786"/>
        <v>1.3210196629856503</v>
      </c>
      <c r="VB12" s="96">
        <f t="shared" si="1027"/>
        <v>0.27739674678677534</v>
      </c>
      <c r="VC12" s="92">
        <f t="shared" si="787"/>
        <v>4.1842825921752924E-2</v>
      </c>
      <c r="VD12" s="93">
        <f t="shared" si="788"/>
        <v>39061.227474656233</v>
      </c>
      <c r="VE12" s="93">
        <f t="shared" si="789"/>
        <v>0</v>
      </c>
      <c r="VF12" s="88" t="s">
        <v>17</v>
      </c>
      <c r="VG12" s="88" t="s">
        <v>17</v>
      </c>
      <c r="VH12" s="94">
        <f t="shared" si="1028"/>
        <v>2574.5340946170982</v>
      </c>
      <c r="VI12" s="95">
        <f t="shared" si="790"/>
        <v>1.3210196629856503</v>
      </c>
      <c r="VJ12" s="96">
        <f t="shared" si="1029"/>
        <v>0.27739674678677534</v>
      </c>
      <c r="VK12" s="92">
        <f t="shared" si="791"/>
        <v>4.1842825921752924E-2</v>
      </c>
      <c r="VL12" s="93">
        <f t="shared" si="792"/>
        <v>39061.227474656233</v>
      </c>
      <c r="VM12" s="93">
        <f t="shared" si="793"/>
        <v>0</v>
      </c>
      <c r="VN12" s="88" t="s">
        <v>17</v>
      </c>
      <c r="VO12" s="88" t="s">
        <v>17</v>
      </c>
      <c r="VP12" s="94">
        <f t="shared" si="1030"/>
        <v>2574.5340946170982</v>
      </c>
      <c r="VQ12" s="95">
        <f t="shared" si="794"/>
        <v>1.3210196629856503</v>
      </c>
      <c r="VR12" s="96">
        <f t="shared" si="1031"/>
        <v>0.27739674678677534</v>
      </c>
      <c r="VS12" s="92">
        <f t="shared" si="795"/>
        <v>4.1842825921752924E-2</v>
      </c>
      <c r="VT12" s="93">
        <f t="shared" si="796"/>
        <v>39061.227474656233</v>
      </c>
      <c r="VU12" s="93">
        <f t="shared" si="797"/>
        <v>0</v>
      </c>
      <c r="VV12" s="88" t="s">
        <v>17</v>
      </c>
      <c r="VW12" s="88" t="s">
        <v>17</v>
      </c>
      <c r="VX12" s="94">
        <f t="shared" si="1032"/>
        <v>2574.5340946170982</v>
      </c>
      <c r="VY12" s="95">
        <f t="shared" si="798"/>
        <v>1.3210196629856503</v>
      </c>
      <c r="VZ12" s="96">
        <f t="shared" si="1033"/>
        <v>0.27739674678677534</v>
      </c>
      <c r="WA12" s="92">
        <f t="shared" si="799"/>
        <v>4.1842825921752924E-2</v>
      </c>
      <c r="WB12" s="93">
        <f t="shared" si="800"/>
        <v>39061.227474656233</v>
      </c>
      <c r="WC12" s="93">
        <f t="shared" si="801"/>
        <v>0</v>
      </c>
      <c r="WD12" s="88" t="s">
        <v>17</v>
      </c>
      <c r="WE12" s="88" t="s">
        <v>17</v>
      </c>
      <c r="WF12" s="94">
        <f t="shared" si="1034"/>
        <v>2574.5340946170982</v>
      </c>
      <c r="WG12" s="95">
        <f t="shared" si="802"/>
        <v>1.3210196629856503</v>
      </c>
      <c r="WH12" s="96">
        <f t="shared" si="1035"/>
        <v>0.27739674678677534</v>
      </c>
      <c r="WI12" s="92">
        <f t="shared" si="803"/>
        <v>4.1842825921752924E-2</v>
      </c>
      <c r="WJ12" s="93">
        <f t="shared" si="804"/>
        <v>39061.227474656233</v>
      </c>
      <c r="WK12" s="93">
        <f t="shared" si="805"/>
        <v>0</v>
      </c>
      <c r="WL12" s="88" t="s">
        <v>17</v>
      </c>
      <c r="WM12" s="88" t="s">
        <v>17</v>
      </c>
      <c r="WN12" s="94">
        <f t="shared" si="1036"/>
        <v>2574.5340946170982</v>
      </c>
      <c r="WO12" s="95">
        <f t="shared" si="806"/>
        <v>1.3210196629856503</v>
      </c>
      <c r="WP12" s="96">
        <f t="shared" si="1037"/>
        <v>0.27739674678677534</v>
      </c>
      <c r="WQ12" s="92">
        <f t="shared" si="807"/>
        <v>4.1842825921752924E-2</v>
      </c>
      <c r="WR12" s="93">
        <f t="shared" si="808"/>
        <v>39061.227474656233</v>
      </c>
      <c r="WS12" s="93">
        <f t="shared" si="809"/>
        <v>0</v>
      </c>
      <c r="WT12" s="88" t="s">
        <v>17</v>
      </c>
      <c r="WU12" s="88" t="s">
        <v>17</v>
      </c>
      <c r="WV12" s="94">
        <f t="shared" si="1038"/>
        <v>2574.5340946170982</v>
      </c>
      <c r="WW12" s="95">
        <f t="shared" si="810"/>
        <v>1.3210196629856503</v>
      </c>
      <c r="WX12" s="96">
        <f t="shared" si="1039"/>
        <v>0.27739674678677534</v>
      </c>
      <c r="WY12" s="92">
        <f t="shared" si="811"/>
        <v>4.1842825921752924E-2</v>
      </c>
      <c r="WZ12" s="93">
        <f t="shared" si="812"/>
        <v>39061.227474656233</v>
      </c>
      <c r="XA12" s="93">
        <f t="shared" si="813"/>
        <v>0</v>
      </c>
      <c r="XB12" s="88" t="s">
        <v>17</v>
      </c>
      <c r="XC12" s="88" t="s">
        <v>17</v>
      </c>
      <c r="XD12" s="94">
        <f t="shared" si="1040"/>
        <v>2574.5340946170982</v>
      </c>
      <c r="XE12" s="95">
        <f t="shared" si="814"/>
        <v>1.3210196629856503</v>
      </c>
      <c r="XF12" s="96">
        <f t="shared" si="1041"/>
        <v>0.27739674678677534</v>
      </c>
      <c r="XG12" s="92">
        <f t="shared" si="815"/>
        <v>4.1842825921752924E-2</v>
      </c>
      <c r="XH12" s="93">
        <f t="shared" si="816"/>
        <v>39061.227474656233</v>
      </c>
      <c r="XI12" s="93">
        <f t="shared" si="817"/>
        <v>0</v>
      </c>
      <c r="XJ12" s="88" t="s">
        <v>17</v>
      </c>
      <c r="XK12" s="88" t="s">
        <v>17</v>
      </c>
      <c r="XL12" s="94">
        <f t="shared" si="1042"/>
        <v>2574.5340946170982</v>
      </c>
      <c r="XM12" s="95">
        <f t="shared" si="818"/>
        <v>1.3210196629856503</v>
      </c>
      <c r="XN12" s="96">
        <f t="shared" si="1043"/>
        <v>0.27739674678677534</v>
      </c>
      <c r="XO12" s="92">
        <f t="shared" si="819"/>
        <v>4.1842825921752924E-2</v>
      </c>
      <c r="XP12" s="93">
        <f t="shared" si="820"/>
        <v>39061.227474656233</v>
      </c>
      <c r="XQ12" s="93">
        <f t="shared" si="821"/>
        <v>0</v>
      </c>
      <c r="XR12" s="88" t="s">
        <v>17</v>
      </c>
      <c r="XS12" s="88" t="s">
        <v>17</v>
      </c>
      <c r="XT12" s="94">
        <f t="shared" si="1044"/>
        <v>2574.5340946170982</v>
      </c>
      <c r="XU12" s="95">
        <f t="shared" si="822"/>
        <v>1.3210196629856503</v>
      </c>
      <c r="XV12" s="96">
        <f t="shared" si="1045"/>
        <v>0.27739674678677534</v>
      </c>
      <c r="XW12" s="92">
        <f t="shared" si="823"/>
        <v>4.1842825921752924E-2</v>
      </c>
      <c r="XX12" s="93">
        <f t="shared" si="824"/>
        <v>39061.227474656233</v>
      </c>
      <c r="XY12" s="93">
        <f t="shared" si="825"/>
        <v>0</v>
      </c>
      <c r="XZ12" s="88" t="s">
        <v>17</v>
      </c>
      <c r="YA12" s="88" t="s">
        <v>17</v>
      </c>
      <c r="YB12" s="94">
        <f t="shared" si="1046"/>
        <v>2574.5340946170982</v>
      </c>
      <c r="YC12" s="95">
        <f t="shared" si="826"/>
        <v>1.3210196629856503</v>
      </c>
      <c r="YD12" s="96">
        <f t="shared" si="1047"/>
        <v>0.27739674678677534</v>
      </c>
      <c r="YE12" s="92">
        <f t="shared" si="827"/>
        <v>4.1842825921752924E-2</v>
      </c>
      <c r="YF12" s="93">
        <f t="shared" si="828"/>
        <v>39061.227474656233</v>
      </c>
      <c r="YG12" s="93">
        <f t="shared" si="829"/>
        <v>0</v>
      </c>
      <c r="YH12" s="88" t="s">
        <v>17</v>
      </c>
      <c r="YI12" s="88" t="s">
        <v>17</v>
      </c>
      <c r="YJ12" s="94">
        <f t="shared" si="1048"/>
        <v>2574.5340946170982</v>
      </c>
      <c r="YK12" s="95">
        <f t="shared" si="830"/>
        <v>1.3210196629856503</v>
      </c>
      <c r="YL12" s="96">
        <f t="shared" si="1049"/>
        <v>0.27739674678677534</v>
      </c>
      <c r="YM12" s="92">
        <f t="shared" si="831"/>
        <v>4.1842825921752924E-2</v>
      </c>
      <c r="YN12" s="93">
        <f t="shared" si="832"/>
        <v>39061.227474656233</v>
      </c>
      <c r="YO12" s="93">
        <f t="shared" si="833"/>
        <v>0</v>
      </c>
      <c r="YP12" s="88" t="s">
        <v>17</v>
      </c>
      <c r="YQ12" s="88" t="s">
        <v>17</v>
      </c>
      <c r="YR12" s="94">
        <f t="shared" si="1050"/>
        <v>2574.5340946170982</v>
      </c>
      <c r="YS12" s="95">
        <f t="shared" si="834"/>
        <v>1.3210196629856503</v>
      </c>
      <c r="YT12" s="96">
        <f t="shared" si="1051"/>
        <v>0.27739674678677534</v>
      </c>
      <c r="YU12" s="92">
        <f t="shared" si="835"/>
        <v>4.1842825921752924E-2</v>
      </c>
      <c r="YV12" s="93">
        <f t="shared" si="836"/>
        <v>39061.227474656233</v>
      </c>
      <c r="YW12" s="93">
        <f t="shared" si="837"/>
        <v>0</v>
      </c>
      <c r="YX12" s="88" t="s">
        <v>17</v>
      </c>
      <c r="YY12" s="88" t="s">
        <v>17</v>
      </c>
      <c r="YZ12" s="94">
        <f t="shared" si="1052"/>
        <v>2574.5340946170982</v>
      </c>
      <c r="ZA12" s="95">
        <f t="shared" si="838"/>
        <v>1.3210196629856503</v>
      </c>
      <c r="ZB12" s="96">
        <f t="shared" si="1053"/>
        <v>0.27739674678677534</v>
      </c>
      <c r="ZC12" s="92">
        <f t="shared" si="839"/>
        <v>4.1842825921752924E-2</v>
      </c>
      <c r="ZD12" s="93">
        <f t="shared" si="840"/>
        <v>39061.227474656233</v>
      </c>
      <c r="ZE12" s="93">
        <f t="shared" si="841"/>
        <v>0</v>
      </c>
      <c r="ZF12" s="88" t="s">
        <v>17</v>
      </c>
      <c r="ZG12" s="88" t="s">
        <v>17</v>
      </c>
      <c r="ZH12" s="94">
        <f t="shared" si="1054"/>
        <v>2574.5340946170982</v>
      </c>
      <c r="ZI12" s="95">
        <f t="shared" si="842"/>
        <v>1.3210196629856503</v>
      </c>
      <c r="ZJ12" s="96">
        <f t="shared" si="1055"/>
        <v>0.27739674678677534</v>
      </c>
      <c r="ZK12" s="92">
        <f t="shared" si="843"/>
        <v>4.1842825921752924E-2</v>
      </c>
      <c r="ZL12" s="93">
        <f t="shared" si="844"/>
        <v>39061.227474656233</v>
      </c>
      <c r="ZM12" s="93">
        <f t="shared" si="845"/>
        <v>0</v>
      </c>
      <c r="ZN12" s="88" t="s">
        <v>17</v>
      </c>
      <c r="ZO12" s="88" t="s">
        <v>17</v>
      </c>
      <c r="ZP12" s="94">
        <f t="shared" si="1056"/>
        <v>2574.5340946170982</v>
      </c>
      <c r="ZQ12" s="95">
        <f t="shared" si="846"/>
        <v>1.3210196629856503</v>
      </c>
      <c r="ZR12" s="96">
        <f t="shared" si="1057"/>
        <v>0.27739674678677534</v>
      </c>
      <c r="ZS12" s="92">
        <f t="shared" si="847"/>
        <v>4.1842825921752924E-2</v>
      </c>
      <c r="ZT12" s="93">
        <f t="shared" si="848"/>
        <v>39061.227474656233</v>
      </c>
      <c r="ZU12" s="93">
        <f t="shared" si="849"/>
        <v>0</v>
      </c>
      <c r="ZV12" s="88" t="s">
        <v>17</v>
      </c>
      <c r="ZW12" s="88" t="s">
        <v>17</v>
      </c>
      <c r="ZX12" s="94">
        <f t="shared" si="1058"/>
        <v>2574.5340946170982</v>
      </c>
      <c r="ZY12" s="95">
        <f t="shared" si="850"/>
        <v>1.3210196629856503</v>
      </c>
      <c r="ZZ12" s="96">
        <f t="shared" si="1059"/>
        <v>0.27739674678677534</v>
      </c>
      <c r="AAA12" s="92">
        <f t="shared" si="851"/>
        <v>4.1842825921752924E-2</v>
      </c>
      <c r="AAB12" s="93">
        <f t="shared" si="852"/>
        <v>39061.227474656233</v>
      </c>
      <c r="AAC12" s="93">
        <f t="shared" si="853"/>
        <v>0</v>
      </c>
      <c r="AAD12" s="88" t="s">
        <v>17</v>
      </c>
      <c r="AAE12" s="88" t="s">
        <v>17</v>
      </c>
      <c r="AAF12" s="94">
        <f t="shared" si="1060"/>
        <v>2574.5340946170982</v>
      </c>
      <c r="AAG12" s="95">
        <f t="shared" si="854"/>
        <v>1.3210196629856503</v>
      </c>
      <c r="AAH12" s="96">
        <f t="shared" si="1061"/>
        <v>0.27739674678677534</v>
      </c>
      <c r="AAI12" s="92">
        <f t="shared" si="855"/>
        <v>4.1842825921752924E-2</v>
      </c>
      <c r="AAJ12" s="93">
        <f t="shared" si="856"/>
        <v>39061.227474656233</v>
      </c>
      <c r="AAK12" s="93">
        <f t="shared" si="857"/>
        <v>0</v>
      </c>
      <c r="AAL12" s="88" t="s">
        <v>17</v>
      </c>
      <c r="AAM12" s="88" t="s">
        <v>17</v>
      </c>
      <c r="AAN12" s="94">
        <f t="shared" si="1062"/>
        <v>2574.5340946170982</v>
      </c>
      <c r="AAO12" s="95">
        <f t="shared" si="858"/>
        <v>1.3210196629856503</v>
      </c>
      <c r="AAP12" s="96">
        <f t="shared" si="1063"/>
        <v>0.27739674678677534</v>
      </c>
      <c r="AAQ12" s="92">
        <f t="shared" si="859"/>
        <v>4.1842825921752924E-2</v>
      </c>
      <c r="AAR12" s="93">
        <f t="shared" si="860"/>
        <v>39061.227474656233</v>
      </c>
      <c r="AAS12" s="93">
        <f t="shared" si="861"/>
        <v>0</v>
      </c>
      <c r="AAT12" s="88" t="s">
        <v>17</v>
      </c>
      <c r="AAU12" s="88" t="s">
        <v>17</v>
      </c>
      <c r="AAV12" s="94">
        <f t="shared" si="1064"/>
        <v>2574.5340946170982</v>
      </c>
      <c r="AAW12" s="95">
        <f t="shared" si="862"/>
        <v>1.3210196629856503</v>
      </c>
      <c r="AAX12" s="96">
        <f t="shared" si="1065"/>
        <v>0.27739674678677534</v>
      </c>
      <c r="AAY12" s="92">
        <f t="shared" si="863"/>
        <v>4.1842825921752924E-2</v>
      </c>
      <c r="AAZ12" s="93">
        <f t="shared" si="864"/>
        <v>39061.227474656233</v>
      </c>
      <c r="ABA12" s="93">
        <f t="shared" si="865"/>
        <v>0</v>
      </c>
      <c r="ABB12" s="88" t="s">
        <v>17</v>
      </c>
      <c r="ABC12" s="88" t="s">
        <v>17</v>
      </c>
      <c r="ABD12" s="94">
        <f t="shared" si="1066"/>
        <v>2574.5340946170982</v>
      </c>
      <c r="ABE12" s="95">
        <f t="shared" si="866"/>
        <v>1.3210196629856503</v>
      </c>
      <c r="ABF12" s="96">
        <f t="shared" si="1067"/>
        <v>0.27739674678677534</v>
      </c>
      <c r="ABG12" s="92">
        <f t="shared" si="867"/>
        <v>4.1842825921752924E-2</v>
      </c>
      <c r="ABH12" s="93">
        <f t="shared" si="868"/>
        <v>39061.227474656233</v>
      </c>
      <c r="ABI12" s="93">
        <f t="shared" si="869"/>
        <v>0</v>
      </c>
      <c r="ABJ12" s="88" t="s">
        <v>17</v>
      </c>
      <c r="ABK12" s="88" t="s">
        <v>17</v>
      </c>
      <c r="ABL12" s="94">
        <f t="shared" si="1068"/>
        <v>2574.5340946170982</v>
      </c>
      <c r="ABM12" s="95">
        <f t="shared" si="870"/>
        <v>1.3210196629856503</v>
      </c>
      <c r="ABN12" s="96">
        <f t="shared" si="1069"/>
        <v>0.27739674678677534</v>
      </c>
      <c r="ABO12" s="92">
        <f t="shared" si="871"/>
        <v>4.1842825921752924E-2</v>
      </c>
      <c r="ABP12" s="93">
        <f t="shared" si="872"/>
        <v>39061.227474656233</v>
      </c>
      <c r="ABQ12" s="93">
        <f t="shared" si="873"/>
        <v>0</v>
      </c>
      <c r="ABR12" s="88" t="s">
        <v>17</v>
      </c>
      <c r="ABS12" s="88" t="s">
        <v>17</v>
      </c>
      <c r="ABT12" s="94">
        <f t="shared" si="1070"/>
        <v>2574.5340946170982</v>
      </c>
      <c r="ABU12" s="95">
        <f t="shared" si="874"/>
        <v>1.3210196629856503</v>
      </c>
      <c r="ABV12" s="96">
        <f t="shared" si="1071"/>
        <v>0.27739674678677534</v>
      </c>
      <c r="ABW12" s="92">
        <f t="shared" si="875"/>
        <v>4.1842825921752924E-2</v>
      </c>
      <c r="ABX12" s="93">
        <f t="shared" si="876"/>
        <v>39061.227474656233</v>
      </c>
      <c r="ABY12" s="93">
        <f t="shared" si="877"/>
        <v>0</v>
      </c>
      <c r="ABZ12" s="88" t="s">
        <v>17</v>
      </c>
      <c r="ACA12" s="88" t="s">
        <v>17</v>
      </c>
      <c r="ACB12" s="94">
        <f t="shared" si="1072"/>
        <v>2574.5340946170982</v>
      </c>
      <c r="ACC12" s="95">
        <f t="shared" si="878"/>
        <v>1.3210196629856503</v>
      </c>
      <c r="ACD12" s="96">
        <f t="shared" si="1073"/>
        <v>0.27739674678677534</v>
      </c>
      <c r="ACE12" s="92">
        <f t="shared" si="879"/>
        <v>4.1842825921752924E-2</v>
      </c>
      <c r="ACF12" s="93">
        <f t="shared" si="880"/>
        <v>39061.227474656233</v>
      </c>
      <c r="ACG12" s="93">
        <f t="shared" si="881"/>
        <v>0</v>
      </c>
      <c r="ACH12" s="88" t="s">
        <v>17</v>
      </c>
      <c r="ACI12" s="88" t="s">
        <v>17</v>
      </c>
      <c r="ACJ12" s="94">
        <f t="shared" si="1074"/>
        <v>2574.5340946170982</v>
      </c>
      <c r="ACK12" s="95">
        <f t="shared" si="882"/>
        <v>1.3210196629856503</v>
      </c>
      <c r="ACL12" s="96">
        <f t="shared" si="1075"/>
        <v>0.27739674678677534</v>
      </c>
      <c r="ACM12" s="92">
        <f t="shared" si="883"/>
        <v>4.1842825921752924E-2</v>
      </c>
      <c r="ACN12" s="93">
        <f t="shared" si="884"/>
        <v>39061.227474656233</v>
      </c>
      <c r="ACO12" s="93">
        <f t="shared" si="885"/>
        <v>0</v>
      </c>
      <c r="ACP12" s="88" t="s">
        <v>17</v>
      </c>
      <c r="ACQ12" s="88" t="s">
        <v>17</v>
      </c>
      <c r="ACR12" s="94">
        <f t="shared" si="1076"/>
        <v>2574.5340946170982</v>
      </c>
      <c r="ACS12" s="95">
        <f t="shared" si="886"/>
        <v>1.3210196629856503</v>
      </c>
      <c r="ACT12" s="96">
        <f t="shared" si="1077"/>
        <v>0.27739674678677534</v>
      </c>
      <c r="ACU12" s="92">
        <f t="shared" si="887"/>
        <v>4.1842825921752924E-2</v>
      </c>
      <c r="ACV12" s="93">
        <f t="shared" si="888"/>
        <v>39061.227474656233</v>
      </c>
      <c r="ACW12" s="93">
        <f t="shared" si="889"/>
        <v>0</v>
      </c>
      <c r="ACX12" s="88" t="s">
        <v>17</v>
      </c>
      <c r="ACY12" s="88" t="s">
        <v>17</v>
      </c>
      <c r="ACZ12" s="94">
        <f t="shared" si="1078"/>
        <v>2574.5340946170982</v>
      </c>
      <c r="ADA12" s="95">
        <f t="shared" si="890"/>
        <v>1.3210196629856503</v>
      </c>
      <c r="ADB12" s="96">
        <f t="shared" si="1079"/>
        <v>0.27739674678677534</v>
      </c>
      <c r="ADC12" s="92">
        <f t="shared" si="891"/>
        <v>4.1842825921752924E-2</v>
      </c>
      <c r="ADD12" s="93">
        <f t="shared" si="892"/>
        <v>39061.227474656233</v>
      </c>
      <c r="ADE12" s="93">
        <f t="shared" si="893"/>
        <v>0</v>
      </c>
      <c r="ADF12" s="88" t="s">
        <v>17</v>
      </c>
      <c r="ADG12" s="88" t="s">
        <v>17</v>
      </c>
      <c r="ADH12" s="94">
        <f t="shared" si="1080"/>
        <v>2574.5340946170982</v>
      </c>
      <c r="ADI12" s="95">
        <f t="shared" si="894"/>
        <v>1.3210196629856503</v>
      </c>
      <c r="ADJ12" s="96">
        <f t="shared" si="1081"/>
        <v>0.27739674678677534</v>
      </c>
      <c r="ADK12" s="92">
        <f t="shared" si="895"/>
        <v>4.1842825921752924E-2</v>
      </c>
      <c r="ADL12" s="93">
        <f t="shared" si="896"/>
        <v>39061.227474656233</v>
      </c>
      <c r="ADM12" s="93">
        <f t="shared" si="897"/>
        <v>0</v>
      </c>
      <c r="ADN12" s="88" t="s">
        <v>17</v>
      </c>
      <c r="ADO12" s="88" t="s">
        <v>17</v>
      </c>
      <c r="ADP12" s="94">
        <f t="shared" si="1082"/>
        <v>2574.5340946170982</v>
      </c>
      <c r="ADQ12" s="95">
        <f t="shared" si="898"/>
        <v>1.3210196629856503</v>
      </c>
      <c r="ADR12" s="96">
        <f t="shared" si="1083"/>
        <v>0.27739674678677534</v>
      </c>
      <c r="ADS12" s="92">
        <f t="shared" si="899"/>
        <v>4.1842825921752924E-2</v>
      </c>
      <c r="ADT12" s="93">
        <f t="shared" si="900"/>
        <v>39061.227474656233</v>
      </c>
      <c r="ADU12" s="93">
        <f t="shared" si="901"/>
        <v>0</v>
      </c>
      <c r="ADV12" s="88" t="s">
        <v>17</v>
      </c>
      <c r="ADW12" s="88" t="s">
        <v>17</v>
      </c>
      <c r="ADX12" s="94">
        <f t="shared" si="1084"/>
        <v>2574.5340946170982</v>
      </c>
      <c r="ADY12" s="95">
        <f t="shared" si="902"/>
        <v>1.3210196629856503</v>
      </c>
      <c r="ADZ12" s="96">
        <f t="shared" si="1085"/>
        <v>0.27739674678677534</v>
      </c>
      <c r="AEA12" s="92">
        <f t="shared" si="903"/>
        <v>4.1842825921752924E-2</v>
      </c>
      <c r="AEB12" s="93">
        <f t="shared" si="904"/>
        <v>39061.227474656233</v>
      </c>
      <c r="AEC12" s="93">
        <f t="shared" si="905"/>
        <v>0</v>
      </c>
      <c r="AED12" s="94">
        <f t="shared" si="1086"/>
        <v>921725.02296983486</v>
      </c>
      <c r="AEE12" s="97">
        <f t="shared" si="906"/>
        <v>1102101.8313215903</v>
      </c>
      <c r="AEF12" s="88" t="s">
        <v>17</v>
      </c>
    </row>
    <row r="13" spans="1:813" s="35" customFormat="1">
      <c r="A13" s="44" t="s">
        <v>134</v>
      </c>
      <c r="B13" s="88" t="s">
        <v>17</v>
      </c>
      <c r="C13" s="88" t="s">
        <v>17</v>
      </c>
      <c r="D13" s="88" t="s">
        <v>17</v>
      </c>
      <c r="E13" s="88" t="s">
        <v>17</v>
      </c>
      <c r="F13" s="88" t="s">
        <v>17</v>
      </c>
      <c r="G13" s="45">
        <f>'Исходные данные'!C15</f>
        <v>366</v>
      </c>
      <c r="H13" s="45">
        <f>'Исходные данные'!D15</f>
        <v>114900</v>
      </c>
      <c r="I13" s="89">
        <f>'Расчет поправочного коэф'!G14</f>
        <v>5.7988899976489972</v>
      </c>
      <c r="J13" s="45">
        <f t="shared" si="485"/>
        <v>137824.45064038102</v>
      </c>
      <c r="K13" s="90">
        <f t="shared" si="486"/>
        <v>690.50396349830885</v>
      </c>
      <c r="L13" s="91">
        <f t="shared" si="487"/>
        <v>0.51742669196291557</v>
      </c>
      <c r="M13" s="91">
        <f t="shared" si="907"/>
        <v>8.9228575153640133E-2</v>
      </c>
      <c r="N13" s="88" t="s">
        <v>17</v>
      </c>
      <c r="O13" s="92">
        <f t="shared" si="488"/>
        <v>9.9345447293180761E-2</v>
      </c>
      <c r="P13" s="93">
        <f t="shared" si="489"/>
        <v>48522.861268609391</v>
      </c>
      <c r="Q13" s="93">
        <f t="shared" si="490"/>
        <v>48522.861268609391</v>
      </c>
      <c r="R13" s="88" t="s">
        <v>17</v>
      </c>
      <c r="S13" s="88" t="s">
        <v>17</v>
      </c>
      <c r="T13" s="94">
        <f t="shared" si="491"/>
        <v>823.08008718303392</v>
      </c>
      <c r="U13" s="95">
        <f t="shared" si="492"/>
        <v>0.60122835078788694</v>
      </c>
      <c r="V13" s="96">
        <f t="shared" si="908"/>
        <v>0.10367990271097377</v>
      </c>
      <c r="W13" s="92">
        <f t="shared" si="493"/>
        <v>9.5124740065298252E-2</v>
      </c>
      <c r="X13" s="93">
        <f t="shared" si="494"/>
        <v>47662.543197039602</v>
      </c>
      <c r="Y13" s="93">
        <f t="shared" si="495"/>
        <v>47662.543197039602</v>
      </c>
      <c r="Z13" s="88" t="s">
        <v>17</v>
      </c>
      <c r="AA13" s="88" t="s">
        <v>17</v>
      </c>
      <c r="AB13" s="94">
        <f t="shared" si="496"/>
        <v>953.30561504379784</v>
      </c>
      <c r="AC13" s="95">
        <f t="shared" si="497"/>
        <v>0.67955003993255236</v>
      </c>
      <c r="AD13" s="96">
        <f t="shared" si="909"/>
        <v>0.11718622705518772</v>
      </c>
      <c r="AE13" s="92">
        <f t="shared" si="498"/>
        <v>9.1212477877246345E-2</v>
      </c>
      <c r="AF13" s="93">
        <f t="shared" si="499"/>
        <v>46832.36048837658</v>
      </c>
      <c r="AG13" s="93">
        <f t="shared" si="500"/>
        <v>46832.36048837658</v>
      </c>
      <c r="AH13" s="88" t="s">
        <v>17</v>
      </c>
      <c r="AI13" s="88" t="s">
        <v>17</v>
      </c>
      <c r="AJ13" s="94">
        <f t="shared" si="501"/>
        <v>1081.2628841377229</v>
      </c>
      <c r="AK13" s="95">
        <f t="shared" si="502"/>
        <v>0.75291682553505934</v>
      </c>
      <c r="AL13" s="96">
        <f t="shared" si="910"/>
        <v>0.12983809415945277</v>
      </c>
      <c r="AM13" s="92">
        <f t="shared" si="503"/>
        <v>8.7580172013664026E-2</v>
      </c>
      <c r="AN13" s="93">
        <f t="shared" si="504"/>
        <v>46033.200666217213</v>
      </c>
      <c r="AO13" s="93">
        <f t="shared" si="505"/>
        <v>46033.200666217213</v>
      </c>
      <c r="AP13" s="88" t="s">
        <v>17</v>
      </c>
      <c r="AQ13" s="88" t="s">
        <v>17</v>
      </c>
      <c r="AR13" s="94">
        <f t="shared" si="506"/>
        <v>1207.0366564497917</v>
      </c>
      <c r="AS13" s="95">
        <f t="shared" si="507"/>
        <v>0.8217900588585505</v>
      </c>
      <c r="AT13" s="96">
        <f t="shared" si="911"/>
        <v>0.14171506257089253</v>
      </c>
      <c r="AU13" s="92">
        <f t="shared" si="508"/>
        <v>8.4201364588801175E-2</v>
      </c>
      <c r="AV13" s="93">
        <f t="shared" si="509"/>
        <v>45264.715105701776</v>
      </c>
      <c r="AW13" s="93">
        <f t="shared" si="510"/>
        <v>45264.715105701776</v>
      </c>
      <c r="AX13" s="88" t="s">
        <v>17</v>
      </c>
      <c r="AY13" s="88" t="s">
        <v>17</v>
      </c>
      <c r="AZ13" s="94">
        <f t="shared" si="511"/>
        <v>1330.710741438048</v>
      </c>
      <c r="BA13" s="95">
        <f t="shared" si="512"/>
        <v>0.88657642039898998</v>
      </c>
      <c r="BB13" s="96">
        <f t="shared" si="912"/>
        <v>0.1528872630380001</v>
      </c>
      <c r="BC13" s="92">
        <f t="shared" si="513"/>
        <v>8.1051838348648542E-2</v>
      </c>
      <c r="BD13" s="93">
        <f t="shared" si="514"/>
        <v>44525.77024216664</v>
      </c>
      <c r="BE13" s="93">
        <f t="shared" si="515"/>
        <v>44525.77024216664</v>
      </c>
      <c r="BF13" s="88" t="s">
        <v>17</v>
      </c>
      <c r="BG13" s="88" t="s">
        <v>17</v>
      </c>
      <c r="BH13" s="94">
        <f t="shared" si="516"/>
        <v>1452.3658513893229</v>
      </c>
      <c r="BI13" s="95">
        <f t="shared" si="517"/>
        <v>0.94763547311635543</v>
      </c>
      <c r="BJ13" s="96">
        <f t="shared" si="913"/>
        <v>0.16341670104115591</v>
      </c>
      <c r="BK13" s="92">
        <f t="shared" si="518"/>
        <v>7.8109652705096982E-2</v>
      </c>
      <c r="BL13" s="93">
        <f t="shared" si="519"/>
        <v>43814.767537108644</v>
      </c>
      <c r="BM13" s="93">
        <f t="shared" si="520"/>
        <v>43814.767537108644</v>
      </c>
      <c r="BN13" s="88" t="s">
        <v>17</v>
      </c>
      <c r="BO13" s="88" t="s">
        <v>17</v>
      </c>
      <c r="BP13" s="94">
        <f t="shared" si="521"/>
        <v>1572.0783309989092</v>
      </c>
      <c r="BQ13" s="95">
        <f t="shared" si="522"/>
        <v>1.0052860241595771</v>
      </c>
      <c r="BR13" s="96">
        <f t="shared" si="914"/>
        <v>0.17335835385171008</v>
      </c>
      <c r="BS13" s="92">
        <f t="shared" si="523"/>
        <v>7.5355073143945656E-2</v>
      </c>
      <c r="BT13" s="93">
        <f t="shared" si="524"/>
        <v>43129.866890695586</v>
      </c>
      <c r="BU13" s="93">
        <f t="shared" si="525"/>
        <v>43129.866890695586</v>
      </c>
      <c r="BV13" s="88" t="s">
        <v>17</v>
      </c>
      <c r="BW13" s="88" t="s">
        <v>17</v>
      </c>
      <c r="BX13" s="94">
        <f t="shared" si="526"/>
        <v>1689.9194973669298</v>
      </c>
      <c r="BY13" s="95">
        <f t="shared" si="527"/>
        <v>1.0598115184077823</v>
      </c>
      <c r="BZ13" s="96">
        <f t="shared" si="915"/>
        <v>0.18276110063088871</v>
      </c>
      <c r="CA13" s="92">
        <f t="shared" si="528"/>
        <v>7.2770438950911426E-2</v>
      </c>
      <c r="CB13" s="93">
        <f t="shared" si="529"/>
        <v>42469.139485051943</v>
      </c>
      <c r="CC13" s="93">
        <f t="shared" si="530"/>
        <v>42469.139485051943</v>
      </c>
      <c r="CD13" s="88" t="s">
        <v>17</v>
      </c>
      <c r="CE13" s="88" t="s">
        <v>17</v>
      </c>
      <c r="CF13" s="94">
        <f t="shared" si="531"/>
        <v>1805.9553975993122</v>
      </c>
      <c r="CG13" s="95">
        <f t="shared" si="532"/>
        <v>1.1114646345842147</v>
      </c>
      <c r="CH13" s="96">
        <f t="shared" si="916"/>
        <v>0.19166851501491286</v>
      </c>
      <c r="CI13" s="92">
        <f t="shared" si="533"/>
        <v>7.0339999032403538E-2</v>
      </c>
      <c r="CJ13" s="93">
        <f t="shared" si="534"/>
        <v>41830.669451756883</v>
      </c>
      <c r="CK13" s="93">
        <f t="shared" si="535"/>
        <v>41830.669451756883</v>
      </c>
      <c r="CL13" s="88" t="s">
        <v>17</v>
      </c>
      <c r="CM13" s="88" t="s">
        <v>17</v>
      </c>
      <c r="CN13" s="94">
        <f t="shared" si="536"/>
        <v>1920.2468441888118</v>
      </c>
      <c r="CO13" s="95">
        <f t="shared" si="537"/>
        <v>1.1604712175073633</v>
      </c>
      <c r="CP13" s="96">
        <f t="shared" si="917"/>
        <v>0.20011954321910658</v>
      </c>
      <c r="CQ13" s="92">
        <f t="shared" si="538"/>
        <v>6.8049735228081387E-2</v>
      </c>
      <c r="CR13" s="93">
        <f t="shared" si="539"/>
        <v>41212.61877886505</v>
      </c>
      <c r="CS13" s="93">
        <f t="shared" si="540"/>
        <v>41212.61877886505</v>
      </c>
      <c r="CT13" s="88" t="s">
        <v>17</v>
      </c>
      <c r="CU13" s="88" t="s">
        <v>17</v>
      </c>
      <c r="CV13" s="94">
        <f t="shared" si="541"/>
        <v>2032.8496277376235</v>
      </c>
      <c r="CW13" s="95">
        <f t="shared" si="542"/>
        <v>1.2070336530628087</v>
      </c>
      <c r="CX13" s="96">
        <f t="shared" si="918"/>
        <v>0.20814908604097815</v>
      </c>
      <c r="CY13" s="92">
        <f t="shared" si="543"/>
        <v>6.5887185421446393E-2</v>
      </c>
      <c r="CZ13" s="93">
        <f t="shared" si="544"/>
        <v>40613.266122406349</v>
      </c>
      <c r="DA13" s="93">
        <f t="shared" si="545"/>
        <v>40613.266122406349</v>
      </c>
      <c r="DB13" s="88" t="s">
        <v>17</v>
      </c>
      <c r="DC13" s="88" t="s">
        <v>17</v>
      </c>
      <c r="DD13" s="94">
        <f t="shared" si="546"/>
        <v>2143.8148357223404</v>
      </c>
      <c r="DE13" s="95">
        <f t="shared" si="547"/>
        <v>1.2513337723950428</v>
      </c>
      <c r="DF13" s="96">
        <f t="shared" si="919"/>
        <v>0.21578849967879407</v>
      </c>
      <c r="DG13" s="92">
        <f t="shared" si="548"/>
        <v>6.3841273936161541E-2</v>
      </c>
      <c r="DH13" s="93">
        <f t="shared" si="549"/>
        <v>40031.027369916716</v>
      </c>
      <c r="DI13" s="93">
        <f t="shared" si="550"/>
        <v>40031.027369916716</v>
      </c>
      <c r="DJ13" s="88" t="s">
        <v>17</v>
      </c>
      <c r="DK13" s="88" t="s">
        <v>17</v>
      </c>
      <c r="DL13" s="94">
        <f t="shared" si="551"/>
        <v>2253.189227443424</v>
      </c>
      <c r="DM13" s="95">
        <f t="shared" si="552"/>
        <v>1.2935353564862984</v>
      </c>
      <c r="DN13" s="96">
        <f t="shared" si="920"/>
        <v>0.22306602763817338</v>
      </c>
      <c r="DO13" s="92">
        <f t="shared" si="553"/>
        <v>6.1902153461335957E-2</v>
      </c>
      <c r="DP13" s="93">
        <f t="shared" si="554"/>
        <v>39464.46369362613</v>
      </c>
      <c r="DQ13" s="93">
        <f t="shared" si="555"/>
        <v>39464.46369362613</v>
      </c>
      <c r="DR13" s="88" t="s">
        <v>17</v>
      </c>
      <c r="DS13" s="88" t="s">
        <v>17</v>
      </c>
      <c r="DT13" s="94">
        <f t="shared" si="556"/>
        <v>2361.0156309779218</v>
      </c>
      <c r="DU13" s="95">
        <f t="shared" si="557"/>
        <v>1.3337863003074057</v>
      </c>
      <c r="DV13" s="96">
        <f t="shared" si="921"/>
        <v>0.23000717393296877</v>
      </c>
      <c r="DW13" s="92">
        <f t="shared" si="558"/>
        <v>6.0061060595158311E-2</v>
      </c>
      <c r="DX13" s="93">
        <f t="shared" si="559"/>
        <v>38912.281256366885</v>
      </c>
      <c r="DY13" s="93">
        <f t="shared" si="560"/>
        <v>38912.281256366885</v>
      </c>
      <c r="DZ13" s="88" t="s">
        <v>17</v>
      </c>
      <c r="EA13" s="88" t="s">
        <v>17</v>
      </c>
      <c r="EB13" s="94">
        <f t="shared" si="561"/>
        <v>2467.3333393286507</v>
      </c>
      <c r="EC13" s="95">
        <f t="shared" si="562"/>
        <v>1.3722204861661889</v>
      </c>
      <c r="ED13" s="96">
        <f t="shared" si="922"/>
        <v>0.23663502613819515</v>
      </c>
      <c r="EE13" s="92">
        <f t="shared" si="563"/>
        <v>5.8310185696125394E-2</v>
      </c>
      <c r="EF13" s="93">
        <f t="shared" si="564"/>
        <v>38373.325562889077</v>
      </c>
      <c r="EG13" s="93">
        <f t="shared" si="565"/>
        <v>38373.325562889077</v>
      </c>
      <c r="EH13" s="88" t="s">
        <v>17</v>
      </c>
      <c r="EI13" s="88" t="s">
        <v>17</v>
      </c>
      <c r="EJ13" s="94">
        <f t="shared" si="566"/>
        <v>2572.1784911398231</v>
      </c>
      <c r="EK13" s="95">
        <f t="shared" si="567"/>
        <v>1.4087886808717989</v>
      </c>
      <c r="EL13" s="96">
        <f t="shared" si="923"/>
        <v>0.24294109414783763</v>
      </c>
      <c r="EM13" s="92">
        <f t="shared" si="568"/>
        <v>5.6732157006385092E-2</v>
      </c>
      <c r="EN13" s="93">
        <f t="shared" si="569"/>
        <v>37911.034047917514</v>
      </c>
      <c r="EO13" s="93">
        <f t="shared" si="570"/>
        <v>37911.034047917514</v>
      </c>
      <c r="EP13" s="88" t="s">
        <v>17</v>
      </c>
      <c r="EQ13" s="88" t="s">
        <v>17</v>
      </c>
      <c r="ER13" s="94">
        <f t="shared" si="571"/>
        <v>2675.7605513800349</v>
      </c>
      <c r="ES13" s="95">
        <f t="shared" si="572"/>
        <v>1.4435835580938854</v>
      </c>
      <c r="ET13" s="96">
        <f t="shared" si="924"/>
        <v>0.24894135923929359</v>
      </c>
      <c r="EU13" s="92">
        <f t="shared" si="573"/>
        <v>5.5348692534774785E-2</v>
      </c>
      <c r="EV13" s="93">
        <f t="shared" si="574"/>
        <v>37548.60193871057</v>
      </c>
      <c r="EW13" s="93">
        <f t="shared" si="575"/>
        <v>37548.60193871057</v>
      </c>
      <c r="EX13" s="88" t="s">
        <v>17</v>
      </c>
      <c r="EY13" s="88" t="s">
        <v>17</v>
      </c>
      <c r="EZ13" s="94">
        <f t="shared" si="576"/>
        <v>2778.3523599557466</v>
      </c>
      <c r="FA13" s="95">
        <f t="shared" si="577"/>
        <v>1.4768519196350995</v>
      </c>
      <c r="FB13" s="96">
        <f t="shared" si="925"/>
        <v>0.2546783815926581</v>
      </c>
      <c r="FC13" s="92">
        <f t="shared" si="578"/>
        <v>5.4104085745653285E-2</v>
      </c>
      <c r="FD13" s="93">
        <f t="shared" si="579"/>
        <v>37253.022938662631</v>
      </c>
      <c r="FE13" s="93">
        <f t="shared" si="580"/>
        <v>37253.022938662631</v>
      </c>
      <c r="FF13" s="88" t="s">
        <v>17</v>
      </c>
      <c r="FG13" s="88" t="s">
        <v>17</v>
      </c>
      <c r="FH13" s="94">
        <f t="shared" si="581"/>
        <v>2880.1365756351529</v>
      </c>
      <c r="FI13" s="95">
        <f t="shared" si="582"/>
        <v>1.5087731824928388</v>
      </c>
      <c r="FJ13" s="96">
        <f t="shared" si="926"/>
        <v>0.26018310109426629</v>
      </c>
      <c r="FK13" s="92">
        <f t="shared" si="583"/>
        <v>5.2962299453756356E-2</v>
      </c>
      <c r="FL13" s="93">
        <f t="shared" si="584"/>
        <v>37003.009243323388</v>
      </c>
      <c r="FM13" s="93">
        <f t="shared" si="585"/>
        <v>37003.009243323388</v>
      </c>
      <c r="FN13" s="88" t="s">
        <v>17</v>
      </c>
      <c r="FO13" s="88" t="s">
        <v>17</v>
      </c>
      <c r="FP13" s="94">
        <f t="shared" si="927"/>
        <v>2981.23769378631</v>
      </c>
      <c r="FQ13" s="95">
        <f t="shared" si="586"/>
        <v>1.5394824729256953</v>
      </c>
      <c r="FR13" s="96">
        <f t="shared" si="928"/>
        <v>0.26547881983445742</v>
      </c>
      <c r="FS13" s="92">
        <f t="shared" si="587"/>
        <v>5.1899574154705252E-2</v>
      </c>
      <c r="FT13" s="93">
        <f t="shared" si="588"/>
        <v>36784.659020557418</v>
      </c>
      <c r="FU13" s="93">
        <f t="shared" si="589"/>
        <v>16548.515264096081</v>
      </c>
      <c r="FV13" s="88" t="s">
        <v>17</v>
      </c>
      <c r="FW13" s="88" t="s">
        <v>17</v>
      </c>
      <c r="FX13" s="94">
        <f t="shared" si="929"/>
        <v>3026.4522163658071</v>
      </c>
      <c r="FY13" s="95">
        <f t="shared" si="590"/>
        <v>1.5529034535859751</v>
      </c>
      <c r="FZ13" s="96">
        <f t="shared" si="930"/>
        <v>0.26779322494745678</v>
      </c>
      <c r="GA13" s="92">
        <f t="shared" si="591"/>
        <v>5.1446347761071487E-2</v>
      </c>
      <c r="GB13" s="93">
        <f t="shared" si="592"/>
        <v>36696.530039643614</v>
      </c>
      <c r="GC13" s="93">
        <f t="shared" si="593"/>
        <v>0</v>
      </c>
      <c r="GD13" s="88" t="s">
        <v>17</v>
      </c>
      <c r="GE13" s="88" t="s">
        <v>17</v>
      </c>
      <c r="GF13" s="94">
        <f t="shared" si="931"/>
        <v>3026.4522163658071</v>
      </c>
      <c r="GG13" s="95">
        <f t="shared" si="594"/>
        <v>1.5529034535859751</v>
      </c>
      <c r="GH13" s="96">
        <f t="shared" si="932"/>
        <v>0.26779322494745678</v>
      </c>
      <c r="GI13" s="92">
        <f t="shared" si="595"/>
        <v>5.1446347761071487E-2</v>
      </c>
      <c r="GJ13" s="93">
        <f t="shared" si="596"/>
        <v>36696.530039643614</v>
      </c>
      <c r="GK13" s="93">
        <f t="shared" si="597"/>
        <v>0</v>
      </c>
      <c r="GL13" s="88" t="s">
        <v>17</v>
      </c>
      <c r="GM13" s="88" t="s">
        <v>17</v>
      </c>
      <c r="GN13" s="94">
        <f t="shared" si="933"/>
        <v>3026.4522163658071</v>
      </c>
      <c r="GO13" s="95">
        <f t="shared" si="598"/>
        <v>1.5529034535859751</v>
      </c>
      <c r="GP13" s="96">
        <f t="shared" si="934"/>
        <v>0.26779322494745678</v>
      </c>
      <c r="GQ13" s="92">
        <f t="shared" si="599"/>
        <v>5.1446347761071487E-2</v>
      </c>
      <c r="GR13" s="93">
        <f t="shared" si="600"/>
        <v>36696.530039643614</v>
      </c>
      <c r="GS13" s="93">
        <f t="shared" si="601"/>
        <v>0</v>
      </c>
      <c r="GT13" s="88" t="s">
        <v>17</v>
      </c>
      <c r="GU13" s="88" t="s">
        <v>17</v>
      </c>
      <c r="GV13" s="94">
        <f t="shared" si="1087"/>
        <v>3026.4522163658071</v>
      </c>
      <c r="GW13" s="95">
        <f t="shared" si="602"/>
        <v>1.5529034535859751</v>
      </c>
      <c r="GX13" s="96">
        <f t="shared" si="935"/>
        <v>0.26779322494745678</v>
      </c>
      <c r="GY13" s="92">
        <f t="shared" si="603"/>
        <v>5.1446347761071487E-2</v>
      </c>
      <c r="GZ13" s="93">
        <f t="shared" si="604"/>
        <v>36696.530039643614</v>
      </c>
      <c r="HA13" s="93">
        <f t="shared" si="605"/>
        <v>0</v>
      </c>
      <c r="HB13" s="88" t="s">
        <v>17</v>
      </c>
      <c r="HC13" s="88" t="s">
        <v>17</v>
      </c>
      <c r="HD13" s="94">
        <f t="shared" si="936"/>
        <v>3026.4522163658071</v>
      </c>
      <c r="HE13" s="95">
        <f t="shared" si="606"/>
        <v>1.5529034535859751</v>
      </c>
      <c r="HF13" s="96">
        <f t="shared" si="937"/>
        <v>0.26779322494745678</v>
      </c>
      <c r="HG13" s="92">
        <f t="shared" si="607"/>
        <v>5.1446347761071487E-2</v>
      </c>
      <c r="HH13" s="93">
        <f t="shared" si="608"/>
        <v>36696.530039643614</v>
      </c>
      <c r="HI13" s="93">
        <f t="shared" si="609"/>
        <v>0</v>
      </c>
      <c r="HJ13" s="88" t="s">
        <v>17</v>
      </c>
      <c r="HK13" s="88" t="s">
        <v>17</v>
      </c>
      <c r="HL13" s="94">
        <f t="shared" si="938"/>
        <v>3026.4522163658071</v>
      </c>
      <c r="HM13" s="95">
        <f t="shared" si="610"/>
        <v>1.5529034535859751</v>
      </c>
      <c r="HN13" s="96">
        <f t="shared" si="939"/>
        <v>0.26779322494745678</v>
      </c>
      <c r="HO13" s="92">
        <f t="shared" si="611"/>
        <v>5.1446347761071487E-2</v>
      </c>
      <c r="HP13" s="93">
        <f t="shared" si="612"/>
        <v>36696.530039643614</v>
      </c>
      <c r="HQ13" s="93">
        <f t="shared" si="613"/>
        <v>0</v>
      </c>
      <c r="HR13" s="88" t="s">
        <v>17</v>
      </c>
      <c r="HS13" s="88" t="s">
        <v>17</v>
      </c>
      <c r="HT13" s="94">
        <f t="shared" si="940"/>
        <v>3026.4522163658071</v>
      </c>
      <c r="HU13" s="95">
        <f t="shared" si="614"/>
        <v>1.5529034535859751</v>
      </c>
      <c r="HV13" s="96">
        <f t="shared" si="941"/>
        <v>0.26779322494745678</v>
      </c>
      <c r="HW13" s="92">
        <f t="shared" si="615"/>
        <v>5.1446347761071487E-2</v>
      </c>
      <c r="HX13" s="93">
        <f t="shared" si="616"/>
        <v>36696.530039643614</v>
      </c>
      <c r="HY13" s="93">
        <f t="shared" si="617"/>
        <v>0</v>
      </c>
      <c r="HZ13" s="88" t="s">
        <v>17</v>
      </c>
      <c r="IA13" s="88" t="s">
        <v>17</v>
      </c>
      <c r="IB13" s="94">
        <f t="shared" si="942"/>
        <v>3026.4522163658071</v>
      </c>
      <c r="IC13" s="95">
        <f t="shared" si="618"/>
        <v>1.5529034535859751</v>
      </c>
      <c r="ID13" s="96">
        <f t="shared" si="943"/>
        <v>0.26779322494745678</v>
      </c>
      <c r="IE13" s="92">
        <f t="shared" si="619"/>
        <v>5.1446347761071487E-2</v>
      </c>
      <c r="IF13" s="93">
        <f t="shared" si="620"/>
        <v>36696.530039643614</v>
      </c>
      <c r="IG13" s="93">
        <f t="shared" si="621"/>
        <v>0</v>
      </c>
      <c r="IH13" s="88" t="s">
        <v>17</v>
      </c>
      <c r="II13" s="88" t="s">
        <v>17</v>
      </c>
      <c r="IJ13" s="94">
        <f t="shared" si="944"/>
        <v>3026.4522163658071</v>
      </c>
      <c r="IK13" s="95">
        <f t="shared" si="622"/>
        <v>1.5529034535859751</v>
      </c>
      <c r="IL13" s="96">
        <f t="shared" si="945"/>
        <v>0.26779322494745678</v>
      </c>
      <c r="IM13" s="92">
        <f t="shared" si="623"/>
        <v>5.1446347761071487E-2</v>
      </c>
      <c r="IN13" s="93">
        <f t="shared" si="624"/>
        <v>36696.530039643614</v>
      </c>
      <c r="IO13" s="93">
        <f t="shared" si="625"/>
        <v>0</v>
      </c>
      <c r="IP13" s="88" t="s">
        <v>17</v>
      </c>
      <c r="IQ13" s="88" t="s">
        <v>17</v>
      </c>
      <c r="IR13" s="94">
        <f t="shared" si="946"/>
        <v>3026.4522163658071</v>
      </c>
      <c r="IS13" s="95">
        <f t="shared" si="626"/>
        <v>1.5529034535859751</v>
      </c>
      <c r="IT13" s="96">
        <f t="shared" si="947"/>
        <v>0.26779322494745678</v>
      </c>
      <c r="IU13" s="92">
        <f t="shared" si="627"/>
        <v>5.1446347761071487E-2</v>
      </c>
      <c r="IV13" s="93">
        <f t="shared" si="628"/>
        <v>36696.530039643614</v>
      </c>
      <c r="IW13" s="93">
        <f t="shared" si="629"/>
        <v>0</v>
      </c>
      <c r="IX13" s="88" t="s">
        <v>17</v>
      </c>
      <c r="IY13" s="88" t="s">
        <v>17</v>
      </c>
      <c r="IZ13" s="94">
        <f t="shared" si="948"/>
        <v>3026.4522163658071</v>
      </c>
      <c r="JA13" s="95">
        <f t="shared" si="630"/>
        <v>1.5529034535859751</v>
      </c>
      <c r="JB13" s="96">
        <f t="shared" si="949"/>
        <v>0.26779322494745678</v>
      </c>
      <c r="JC13" s="92">
        <f t="shared" si="631"/>
        <v>5.1446347761071487E-2</v>
      </c>
      <c r="JD13" s="93">
        <f t="shared" si="632"/>
        <v>36696.530039643614</v>
      </c>
      <c r="JE13" s="93">
        <f t="shared" si="633"/>
        <v>0</v>
      </c>
      <c r="JF13" s="88" t="s">
        <v>17</v>
      </c>
      <c r="JG13" s="88" t="s">
        <v>17</v>
      </c>
      <c r="JH13" s="94">
        <f t="shared" si="950"/>
        <v>3026.4522163658071</v>
      </c>
      <c r="JI13" s="95">
        <f t="shared" si="634"/>
        <v>1.5529034535859751</v>
      </c>
      <c r="JJ13" s="96">
        <f t="shared" si="951"/>
        <v>0.26779322494745678</v>
      </c>
      <c r="JK13" s="92">
        <f t="shared" si="635"/>
        <v>5.1446347761071487E-2</v>
      </c>
      <c r="JL13" s="93">
        <f t="shared" si="636"/>
        <v>36696.530039643614</v>
      </c>
      <c r="JM13" s="93">
        <f t="shared" si="637"/>
        <v>0</v>
      </c>
      <c r="JN13" s="88" t="s">
        <v>17</v>
      </c>
      <c r="JO13" s="88" t="s">
        <v>17</v>
      </c>
      <c r="JP13" s="94">
        <f t="shared" si="952"/>
        <v>3026.4522163658071</v>
      </c>
      <c r="JQ13" s="95">
        <f t="shared" si="638"/>
        <v>1.5529034535859751</v>
      </c>
      <c r="JR13" s="96">
        <f t="shared" si="953"/>
        <v>0.26779322494745678</v>
      </c>
      <c r="JS13" s="92">
        <f t="shared" si="639"/>
        <v>5.1446347761071487E-2</v>
      </c>
      <c r="JT13" s="93">
        <f t="shared" si="640"/>
        <v>36696.530039643614</v>
      </c>
      <c r="JU13" s="93">
        <f t="shared" si="641"/>
        <v>0</v>
      </c>
      <c r="JV13" s="88" t="s">
        <v>17</v>
      </c>
      <c r="JW13" s="88" t="s">
        <v>17</v>
      </c>
      <c r="JX13" s="94">
        <f t="shared" si="954"/>
        <v>3026.4522163658071</v>
      </c>
      <c r="JY13" s="95">
        <f t="shared" si="642"/>
        <v>1.5529034535859751</v>
      </c>
      <c r="JZ13" s="96">
        <f t="shared" si="955"/>
        <v>0.26779322494745678</v>
      </c>
      <c r="KA13" s="92">
        <f t="shared" si="643"/>
        <v>5.1446347761071487E-2</v>
      </c>
      <c r="KB13" s="93">
        <f t="shared" si="644"/>
        <v>36696.530039643614</v>
      </c>
      <c r="KC13" s="93">
        <f t="shared" si="645"/>
        <v>0</v>
      </c>
      <c r="KD13" s="88" t="s">
        <v>17</v>
      </c>
      <c r="KE13" s="88" t="s">
        <v>17</v>
      </c>
      <c r="KF13" s="94">
        <f t="shared" si="956"/>
        <v>3026.4522163658071</v>
      </c>
      <c r="KG13" s="95">
        <f t="shared" si="646"/>
        <v>1.5529034535859751</v>
      </c>
      <c r="KH13" s="96">
        <f t="shared" si="957"/>
        <v>0.26779322494745678</v>
      </c>
      <c r="KI13" s="92">
        <f t="shared" si="647"/>
        <v>5.1446347761071487E-2</v>
      </c>
      <c r="KJ13" s="93">
        <f t="shared" si="648"/>
        <v>36696.530039643614</v>
      </c>
      <c r="KK13" s="93">
        <f t="shared" si="649"/>
        <v>0</v>
      </c>
      <c r="KL13" s="88" t="s">
        <v>17</v>
      </c>
      <c r="KM13" s="88" t="s">
        <v>17</v>
      </c>
      <c r="KN13" s="94">
        <f t="shared" si="958"/>
        <v>3026.4522163658071</v>
      </c>
      <c r="KO13" s="95">
        <f t="shared" si="650"/>
        <v>1.5529034535859751</v>
      </c>
      <c r="KP13" s="96">
        <f t="shared" si="959"/>
        <v>0.26779322494745678</v>
      </c>
      <c r="KQ13" s="92">
        <f t="shared" si="651"/>
        <v>5.1446347761071487E-2</v>
      </c>
      <c r="KR13" s="93">
        <f t="shared" si="652"/>
        <v>36696.530039643614</v>
      </c>
      <c r="KS13" s="93">
        <f t="shared" si="653"/>
        <v>0</v>
      </c>
      <c r="KT13" s="88" t="s">
        <v>17</v>
      </c>
      <c r="KU13" s="88" t="s">
        <v>17</v>
      </c>
      <c r="KV13" s="94">
        <f t="shared" si="960"/>
        <v>3026.4522163658071</v>
      </c>
      <c r="KW13" s="95">
        <f t="shared" si="654"/>
        <v>1.5529034535859751</v>
      </c>
      <c r="KX13" s="96">
        <f t="shared" si="961"/>
        <v>0.26779322494745678</v>
      </c>
      <c r="KY13" s="92">
        <f t="shared" si="655"/>
        <v>5.1446347761071487E-2</v>
      </c>
      <c r="KZ13" s="93">
        <f t="shared" si="656"/>
        <v>36696.530039643614</v>
      </c>
      <c r="LA13" s="93">
        <f t="shared" si="657"/>
        <v>0</v>
      </c>
      <c r="LB13" s="88" t="s">
        <v>17</v>
      </c>
      <c r="LC13" s="88" t="s">
        <v>17</v>
      </c>
      <c r="LD13" s="94">
        <f t="shared" si="962"/>
        <v>3026.4522163658071</v>
      </c>
      <c r="LE13" s="95">
        <f t="shared" si="658"/>
        <v>1.5529034535859751</v>
      </c>
      <c r="LF13" s="96">
        <f t="shared" si="963"/>
        <v>0.26779322494745678</v>
      </c>
      <c r="LG13" s="92">
        <f t="shared" si="659"/>
        <v>5.1446347761071487E-2</v>
      </c>
      <c r="LH13" s="93">
        <f t="shared" si="660"/>
        <v>36696.530039643614</v>
      </c>
      <c r="LI13" s="93">
        <f t="shared" si="661"/>
        <v>0</v>
      </c>
      <c r="LJ13" s="88" t="s">
        <v>17</v>
      </c>
      <c r="LK13" s="88" t="s">
        <v>17</v>
      </c>
      <c r="LL13" s="94">
        <f t="shared" si="964"/>
        <v>3026.4522163658071</v>
      </c>
      <c r="LM13" s="95">
        <f t="shared" si="662"/>
        <v>1.5529034535859751</v>
      </c>
      <c r="LN13" s="96">
        <f t="shared" si="965"/>
        <v>0.26779322494745678</v>
      </c>
      <c r="LO13" s="92">
        <f t="shared" si="663"/>
        <v>5.1446347761071487E-2</v>
      </c>
      <c r="LP13" s="93">
        <f t="shared" si="664"/>
        <v>36696.530039643614</v>
      </c>
      <c r="LQ13" s="93">
        <f t="shared" si="665"/>
        <v>0</v>
      </c>
      <c r="LR13" s="88" t="s">
        <v>17</v>
      </c>
      <c r="LS13" s="88" t="s">
        <v>17</v>
      </c>
      <c r="LT13" s="94">
        <f t="shared" si="966"/>
        <v>3026.4522163658071</v>
      </c>
      <c r="LU13" s="95">
        <f t="shared" si="666"/>
        <v>1.5529034535859751</v>
      </c>
      <c r="LV13" s="96">
        <f t="shared" si="967"/>
        <v>0.26779322494745678</v>
      </c>
      <c r="LW13" s="92">
        <f t="shared" si="667"/>
        <v>5.1446347761071487E-2</v>
      </c>
      <c r="LX13" s="93">
        <f t="shared" si="668"/>
        <v>36696.530039643614</v>
      </c>
      <c r="LY13" s="93">
        <f t="shared" si="669"/>
        <v>0</v>
      </c>
      <c r="LZ13" s="88" t="s">
        <v>17</v>
      </c>
      <c r="MA13" s="88" t="s">
        <v>17</v>
      </c>
      <c r="MB13" s="94">
        <f t="shared" si="968"/>
        <v>3026.4522163658071</v>
      </c>
      <c r="MC13" s="95">
        <f t="shared" si="670"/>
        <v>1.5529034535859751</v>
      </c>
      <c r="MD13" s="96">
        <f t="shared" si="969"/>
        <v>0.26779322494745678</v>
      </c>
      <c r="ME13" s="92">
        <f t="shared" si="671"/>
        <v>5.1446347761071487E-2</v>
      </c>
      <c r="MF13" s="93">
        <f t="shared" si="672"/>
        <v>36696.530039643614</v>
      </c>
      <c r="MG13" s="93">
        <f t="shared" si="673"/>
        <v>0</v>
      </c>
      <c r="MH13" s="88" t="s">
        <v>17</v>
      </c>
      <c r="MI13" s="88" t="s">
        <v>17</v>
      </c>
      <c r="MJ13" s="94">
        <f t="shared" si="970"/>
        <v>3026.4522163658071</v>
      </c>
      <c r="MK13" s="95">
        <f t="shared" si="674"/>
        <v>1.5529034535859751</v>
      </c>
      <c r="ML13" s="96">
        <f t="shared" si="971"/>
        <v>0.26779322494745678</v>
      </c>
      <c r="MM13" s="92">
        <f t="shared" si="675"/>
        <v>5.1446347761071487E-2</v>
      </c>
      <c r="MN13" s="93">
        <f t="shared" si="676"/>
        <v>36696.530039643614</v>
      </c>
      <c r="MO13" s="93">
        <f t="shared" si="677"/>
        <v>0</v>
      </c>
      <c r="MP13" s="88" t="s">
        <v>17</v>
      </c>
      <c r="MQ13" s="88" t="s">
        <v>17</v>
      </c>
      <c r="MR13" s="94">
        <f t="shared" si="972"/>
        <v>3026.4522163658071</v>
      </c>
      <c r="MS13" s="95">
        <f t="shared" si="678"/>
        <v>1.5529034535859751</v>
      </c>
      <c r="MT13" s="96">
        <f t="shared" si="973"/>
        <v>0.26779322494745678</v>
      </c>
      <c r="MU13" s="92">
        <f t="shared" si="679"/>
        <v>5.1446347761071487E-2</v>
      </c>
      <c r="MV13" s="93">
        <f t="shared" si="680"/>
        <v>36696.530039643614</v>
      </c>
      <c r="MW13" s="93">
        <f t="shared" si="681"/>
        <v>0</v>
      </c>
      <c r="MX13" s="88" t="s">
        <v>17</v>
      </c>
      <c r="MY13" s="88" t="s">
        <v>17</v>
      </c>
      <c r="MZ13" s="94">
        <f t="shared" si="974"/>
        <v>3026.4522163658071</v>
      </c>
      <c r="NA13" s="95">
        <f t="shared" si="682"/>
        <v>1.5529034535859751</v>
      </c>
      <c r="NB13" s="96">
        <f t="shared" si="975"/>
        <v>0.26779322494745678</v>
      </c>
      <c r="NC13" s="92">
        <f t="shared" si="683"/>
        <v>5.1446347761071487E-2</v>
      </c>
      <c r="ND13" s="93">
        <f t="shared" si="684"/>
        <v>36696.530039643614</v>
      </c>
      <c r="NE13" s="93">
        <f t="shared" si="685"/>
        <v>0</v>
      </c>
      <c r="NF13" s="88" t="s">
        <v>17</v>
      </c>
      <c r="NG13" s="88" t="s">
        <v>17</v>
      </c>
      <c r="NH13" s="94">
        <f t="shared" si="976"/>
        <v>3026.4522163658071</v>
      </c>
      <c r="NI13" s="95">
        <f t="shared" si="686"/>
        <v>1.5529034535859751</v>
      </c>
      <c r="NJ13" s="96">
        <f t="shared" si="977"/>
        <v>0.26779322494745678</v>
      </c>
      <c r="NK13" s="92">
        <f t="shared" si="687"/>
        <v>5.1446347761071487E-2</v>
      </c>
      <c r="NL13" s="93">
        <f t="shared" si="688"/>
        <v>36696.530039643614</v>
      </c>
      <c r="NM13" s="93">
        <f t="shared" si="689"/>
        <v>0</v>
      </c>
      <c r="NN13" s="88" t="s">
        <v>17</v>
      </c>
      <c r="NO13" s="88" t="s">
        <v>17</v>
      </c>
      <c r="NP13" s="94">
        <f t="shared" si="978"/>
        <v>3026.4522163658071</v>
      </c>
      <c r="NQ13" s="95">
        <f t="shared" si="690"/>
        <v>1.5529034535859751</v>
      </c>
      <c r="NR13" s="96">
        <f t="shared" si="979"/>
        <v>0.26779322494745678</v>
      </c>
      <c r="NS13" s="92">
        <f t="shared" si="691"/>
        <v>5.1446347761071487E-2</v>
      </c>
      <c r="NT13" s="93">
        <f t="shared" si="692"/>
        <v>36696.530039643614</v>
      </c>
      <c r="NU13" s="93">
        <f t="shared" si="693"/>
        <v>0</v>
      </c>
      <c r="NV13" s="88" t="s">
        <v>17</v>
      </c>
      <c r="NW13" s="88" t="s">
        <v>17</v>
      </c>
      <c r="NX13" s="94">
        <f t="shared" si="980"/>
        <v>3026.4522163658071</v>
      </c>
      <c r="NY13" s="95">
        <f t="shared" si="694"/>
        <v>1.5529034535859751</v>
      </c>
      <c r="NZ13" s="96">
        <f t="shared" si="981"/>
        <v>0.26779322494745678</v>
      </c>
      <c r="OA13" s="92">
        <f t="shared" si="695"/>
        <v>5.1446347761071487E-2</v>
      </c>
      <c r="OB13" s="93">
        <f t="shared" si="696"/>
        <v>36696.530039643614</v>
      </c>
      <c r="OC13" s="93">
        <f t="shared" si="697"/>
        <v>0</v>
      </c>
      <c r="OD13" s="88" t="s">
        <v>17</v>
      </c>
      <c r="OE13" s="88" t="s">
        <v>17</v>
      </c>
      <c r="OF13" s="94">
        <f t="shared" si="982"/>
        <v>3026.4522163658071</v>
      </c>
      <c r="OG13" s="95">
        <f t="shared" si="698"/>
        <v>1.5529034535859751</v>
      </c>
      <c r="OH13" s="96">
        <f t="shared" si="983"/>
        <v>0.26779322494745678</v>
      </c>
      <c r="OI13" s="92">
        <f t="shared" si="699"/>
        <v>5.1446347761071487E-2</v>
      </c>
      <c r="OJ13" s="93">
        <f t="shared" si="700"/>
        <v>36696.530039643614</v>
      </c>
      <c r="OK13" s="93">
        <f t="shared" si="701"/>
        <v>0</v>
      </c>
      <c r="OL13" s="88" t="s">
        <v>17</v>
      </c>
      <c r="OM13" s="88" t="s">
        <v>17</v>
      </c>
      <c r="ON13" s="94">
        <f t="shared" si="984"/>
        <v>3026.4522163658071</v>
      </c>
      <c r="OO13" s="95">
        <f t="shared" si="702"/>
        <v>1.5529034535859751</v>
      </c>
      <c r="OP13" s="96">
        <f t="shared" si="985"/>
        <v>0.26779322494745678</v>
      </c>
      <c r="OQ13" s="92">
        <f t="shared" si="703"/>
        <v>5.1446347761071487E-2</v>
      </c>
      <c r="OR13" s="93">
        <f t="shared" si="704"/>
        <v>36696.530039643614</v>
      </c>
      <c r="OS13" s="93">
        <f t="shared" si="705"/>
        <v>0</v>
      </c>
      <c r="OT13" s="88" t="s">
        <v>17</v>
      </c>
      <c r="OU13" s="88" t="s">
        <v>17</v>
      </c>
      <c r="OV13" s="94">
        <f t="shared" si="986"/>
        <v>3026.4522163658071</v>
      </c>
      <c r="OW13" s="95">
        <f t="shared" si="706"/>
        <v>1.5529034535859751</v>
      </c>
      <c r="OX13" s="96">
        <f t="shared" si="987"/>
        <v>0.26779322494745678</v>
      </c>
      <c r="OY13" s="92">
        <f t="shared" si="707"/>
        <v>5.1446347761071487E-2</v>
      </c>
      <c r="OZ13" s="93">
        <f t="shared" si="708"/>
        <v>36696.530039643614</v>
      </c>
      <c r="PA13" s="93">
        <f t="shared" si="709"/>
        <v>0</v>
      </c>
      <c r="PB13" s="88" t="s">
        <v>17</v>
      </c>
      <c r="PC13" s="88" t="s">
        <v>17</v>
      </c>
      <c r="PD13" s="94">
        <f t="shared" si="988"/>
        <v>3026.4522163658071</v>
      </c>
      <c r="PE13" s="95">
        <f t="shared" si="710"/>
        <v>1.5529034535859751</v>
      </c>
      <c r="PF13" s="96">
        <f t="shared" si="989"/>
        <v>0.26779322494745678</v>
      </c>
      <c r="PG13" s="92">
        <f t="shared" si="711"/>
        <v>5.1446347761071487E-2</v>
      </c>
      <c r="PH13" s="93">
        <f t="shared" si="712"/>
        <v>36696.530039643614</v>
      </c>
      <c r="PI13" s="93">
        <f t="shared" si="713"/>
        <v>0</v>
      </c>
      <c r="PJ13" s="88" t="s">
        <v>17</v>
      </c>
      <c r="PK13" s="88" t="s">
        <v>17</v>
      </c>
      <c r="PL13" s="94">
        <f t="shared" si="990"/>
        <v>3026.4522163658071</v>
      </c>
      <c r="PM13" s="95">
        <f t="shared" si="714"/>
        <v>1.5529034535859751</v>
      </c>
      <c r="PN13" s="96">
        <f t="shared" si="991"/>
        <v>0.26779322494745678</v>
      </c>
      <c r="PO13" s="92">
        <f t="shared" si="715"/>
        <v>5.1446347761071487E-2</v>
      </c>
      <c r="PP13" s="93">
        <f t="shared" si="716"/>
        <v>36696.530039643614</v>
      </c>
      <c r="PQ13" s="93">
        <f t="shared" si="717"/>
        <v>0</v>
      </c>
      <c r="PR13" s="88" t="s">
        <v>17</v>
      </c>
      <c r="PS13" s="88" t="s">
        <v>17</v>
      </c>
      <c r="PT13" s="94">
        <f t="shared" si="992"/>
        <v>3026.4522163658071</v>
      </c>
      <c r="PU13" s="95">
        <f t="shared" si="718"/>
        <v>1.5529034535859751</v>
      </c>
      <c r="PV13" s="96">
        <f t="shared" si="993"/>
        <v>0.26779322494745678</v>
      </c>
      <c r="PW13" s="92">
        <f t="shared" si="719"/>
        <v>5.1446347761071487E-2</v>
      </c>
      <c r="PX13" s="93">
        <f t="shared" si="720"/>
        <v>36696.530039643614</v>
      </c>
      <c r="PY13" s="93">
        <f t="shared" si="721"/>
        <v>0</v>
      </c>
      <c r="PZ13" s="88" t="s">
        <v>17</v>
      </c>
      <c r="QA13" s="88" t="s">
        <v>17</v>
      </c>
      <c r="QB13" s="94">
        <f t="shared" si="994"/>
        <v>3026.4522163658071</v>
      </c>
      <c r="QC13" s="95">
        <f t="shared" si="722"/>
        <v>1.5529034535859751</v>
      </c>
      <c r="QD13" s="96">
        <f t="shared" si="995"/>
        <v>0.26779322494745678</v>
      </c>
      <c r="QE13" s="92">
        <f t="shared" si="723"/>
        <v>5.1446347761071487E-2</v>
      </c>
      <c r="QF13" s="93">
        <f t="shared" si="724"/>
        <v>36696.530039643614</v>
      </c>
      <c r="QG13" s="93">
        <f t="shared" si="725"/>
        <v>0</v>
      </c>
      <c r="QH13" s="88" t="s">
        <v>17</v>
      </c>
      <c r="QI13" s="88" t="s">
        <v>17</v>
      </c>
      <c r="QJ13" s="94">
        <f t="shared" si="996"/>
        <v>3026.4522163658071</v>
      </c>
      <c r="QK13" s="95">
        <f t="shared" si="726"/>
        <v>1.5529034535859751</v>
      </c>
      <c r="QL13" s="96">
        <f t="shared" si="997"/>
        <v>0.26779322494745678</v>
      </c>
      <c r="QM13" s="92">
        <f t="shared" si="727"/>
        <v>5.1446347761071487E-2</v>
      </c>
      <c r="QN13" s="93">
        <f t="shared" si="728"/>
        <v>36696.530039643614</v>
      </c>
      <c r="QO13" s="93">
        <f t="shared" si="729"/>
        <v>0</v>
      </c>
      <c r="QP13" s="88" t="s">
        <v>17</v>
      </c>
      <c r="QQ13" s="88" t="s">
        <v>17</v>
      </c>
      <c r="QR13" s="94">
        <f t="shared" si="998"/>
        <v>3026.4522163658071</v>
      </c>
      <c r="QS13" s="95">
        <f t="shared" si="730"/>
        <v>1.5529034535859751</v>
      </c>
      <c r="QT13" s="96">
        <f t="shared" si="999"/>
        <v>0.26779322494745678</v>
      </c>
      <c r="QU13" s="92">
        <f t="shared" si="731"/>
        <v>5.1446347761071487E-2</v>
      </c>
      <c r="QV13" s="93">
        <f t="shared" si="732"/>
        <v>36696.530039643614</v>
      </c>
      <c r="QW13" s="93">
        <f t="shared" si="733"/>
        <v>0</v>
      </c>
      <c r="QX13" s="88" t="s">
        <v>17</v>
      </c>
      <c r="QY13" s="88" t="s">
        <v>17</v>
      </c>
      <c r="QZ13" s="94">
        <f t="shared" si="1000"/>
        <v>3026.4522163658071</v>
      </c>
      <c r="RA13" s="95">
        <f t="shared" si="734"/>
        <v>1.5529034535859751</v>
      </c>
      <c r="RB13" s="96">
        <f t="shared" si="1001"/>
        <v>0.26779322494745678</v>
      </c>
      <c r="RC13" s="92">
        <f t="shared" si="735"/>
        <v>5.1446347761071487E-2</v>
      </c>
      <c r="RD13" s="93">
        <f t="shared" si="736"/>
        <v>36696.530039643614</v>
      </c>
      <c r="RE13" s="93">
        <f t="shared" si="737"/>
        <v>0</v>
      </c>
      <c r="RF13" s="88" t="s">
        <v>17</v>
      </c>
      <c r="RG13" s="88" t="s">
        <v>17</v>
      </c>
      <c r="RH13" s="94">
        <f t="shared" si="1002"/>
        <v>3026.4522163658071</v>
      </c>
      <c r="RI13" s="95">
        <f t="shared" si="738"/>
        <v>1.5529034535859751</v>
      </c>
      <c r="RJ13" s="96">
        <f t="shared" si="1003"/>
        <v>0.26779322494745678</v>
      </c>
      <c r="RK13" s="92">
        <f t="shared" si="739"/>
        <v>5.1446347761071487E-2</v>
      </c>
      <c r="RL13" s="93">
        <f t="shared" si="740"/>
        <v>36696.530039643614</v>
      </c>
      <c r="RM13" s="93">
        <f t="shared" si="741"/>
        <v>0</v>
      </c>
      <c r="RN13" s="88" t="s">
        <v>17</v>
      </c>
      <c r="RO13" s="88" t="s">
        <v>17</v>
      </c>
      <c r="RP13" s="94">
        <f t="shared" si="1004"/>
        <v>3026.4522163658071</v>
      </c>
      <c r="RQ13" s="95">
        <f t="shared" si="742"/>
        <v>1.5529034535859751</v>
      </c>
      <c r="RR13" s="96">
        <f t="shared" si="1005"/>
        <v>0.26779322494745678</v>
      </c>
      <c r="RS13" s="92">
        <f t="shared" si="743"/>
        <v>5.1446347761071487E-2</v>
      </c>
      <c r="RT13" s="93">
        <f t="shared" si="744"/>
        <v>36696.530039643614</v>
      </c>
      <c r="RU13" s="93">
        <f t="shared" si="745"/>
        <v>0</v>
      </c>
      <c r="RV13" s="88" t="s">
        <v>17</v>
      </c>
      <c r="RW13" s="88" t="s">
        <v>17</v>
      </c>
      <c r="RX13" s="94">
        <f t="shared" si="1006"/>
        <v>3026.4522163658071</v>
      </c>
      <c r="RY13" s="95">
        <f t="shared" si="746"/>
        <v>1.5529034535859751</v>
      </c>
      <c r="RZ13" s="96">
        <f t="shared" si="1007"/>
        <v>0.26779322494745678</v>
      </c>
      <c r="SA13" s="92">
        <f t="shared" si="747"/>
        <v>5.1446347761071487E-2</v>
      </c>
      <c r="SB13" s="93">
        <f t="shared" si="748"/>
        <v>36696.530039643614</v>
      </c>
      <c r="SC13" s="93">
        <f t="shared" si="749"/>
        <v>0</v>
      </c>
      <c r="SD13" s="88" t="s">
        <v>17</v>
      </c>
      <c r="SE13" s="88" t="s">
        <v>17</v>
      </c>
      <c r="SF13" s="94">
        <f t="shared" si="1008"/>
        <v>3026.4522163658071</v>
      </c>
      <c r="SG13" s="95">
        <f t="shared" si="750"/>
        <v>1.5529034535859751</v>
      </c>
      <c r="SH13" s="96">
        <f t="shared" si="1009"/>
        <v>0.26779322494745678</v>
      </c>
      <c r="SI13" s="92">
        <f t="shared" si="751"/>
        <v>5.1446347761071487E-2</v>
      </c>
      <c r="SJ13" s="93">
        <f t="shared" si="752"/>
        <v>36696.530039643614</v>
      </c>
      <c r="SK13" s="93">
        <f t="shared" si="753"/>
        <v>0</v>
      </c>
      <c r="SL13" s="88" t="s">
        <v>17</v>
      </c>
      <c r="SM13" s="88" t="s">
        <v>17</v>
      </c>
      <c r="SN13" s="94">
        <f t="shared" si="1010"/>
        <v>3026.4522163658071</v>
      </c>
      <c r="SO13" s="95">
        <f t="shared" si="754"/>
        <v>1.5529034535859751</v>
      </c>
      <c r="SP13" s="96">
        <f t="shared" si="1011"/>
        <v>0.26779322494745678</v>
      </c>
      <c r="SQ13" s="92">
        <f t="shared" si="755"/>
        <v>5.1446347761071487E-2</v>
      </c>
      <c r="SR13" s="93">
        <f t="shared" si="756"/>
        <v>36696.530039643614</v>
      </c>
      <c r="SS13" s="93">
        <f t="shared" si="757"/>
        <v>0</v>
      </c>
      <c r="ST13" s="88" t="s">
        <v>17</v>
      </c>
      <c r="SU13" s="88" t="s">
        <v>17</v>
      </c>
      <c r="SV13" s="94">
        <f t="shared" si="1012"/>
        <v>3026.4522163658071</v>
      </c>
      <c r="SW13" s="95">
        <f t="shared" si="758"/>
        <v>1.5529034535859751</v>
      </c>
      <c r="SX13" s="96">
        <f t="shared" si="1013"/>
        <v>0.26779322494745678</v>
      </c>
      <c r="SY13" s="92">
        <f t="shared" si="759"/>
        <v>5.1446347761071487E-2</v>
      </c>
      <c r="SZ13" s="93">
        <f t="shared" si="760"/>
        <v>36696.530039643614</v>
      </c>
      <c r="TA13" s="93">
        <f t="shared" si="761"/>
        <v>0</v>
      </c>
      <c r="TB13" s="88" t="s">
        <v>17</v>
      </c>
      <c r="TC13" s="88" t="s">
        <v>17</v>
      </c>
      <c r="TD13" s="94">
        <f t="shared" si="1014"/>
        <v>3026.4522163658071</v>
      </c>
      <c r="TE13" s="95">
        <f t="shared" si="762"/>
        <v>1.5529034535859751</v>
      </c>
      <c r="TF13" s="96">
        <f t="shared" si="1015"/>
        <v>0.26779322494745678</v>
      </c>
      <c r="TG13" s="92">
        <f t="shared" si="763"/>
        <v>5.1446347761071487E-2</v>
      </c>
      <c r="TH13" s="93">
        <f t="shared" si="764"/>
        <v>36696.530039643614</v>
      </c>
      <c r="TI13" s="93">
        <f t="shared" si="765"/>
        <v>0</v>
      </c>
      <c r="TJ13" s="88" t="s">
        <v>17</v>
      </c>
      <c r="TK13" s="88" t="s">
        <v>17</v>
      </c>
      <c r="TL13" s="94">
        <f t="shared" si="1016"/>
        <v>3026.4522163658071</v>
      </c>
      <c r="TM13" s="95">
        <f t="shared" si="766"/>
        <v>1.5529034535859751</v>
      </c>
      <c r="TN13" s="96">
        <f t="shared" si="1017"/>
        <v>0.26779322494745678</v>
      </c>
      <c r="TO13" s="92">
        <f t="shared" si="767"/>
        <v>5.1446347761071487E-2</v>
      </c>
      <c r="TP13" s="93">
        <f t="shared" si="768"/>
        <v>36696.530039643614</v>
      </c>
      <c r="TQ13" s="93">
        <f t="shared" si="769"/>
        <v>0</v>
      </c>
      <c r="TR13" s="88" t="s">
        <v>17</v>
      </c>
      <c r="TS13" s="88" t="s">
        <v>17</v>
      </c>
      <c r="TT13" s="94">
        <f t="shared" si="1018"/>
        <v>3026.4522163658071</v>
      </c>
      <c r="TU13" s="95">
        <f t="shared" si="770"/>
        <v>1.5529034535859751</v>
      </c>
      <c r="TV13" s="96">
        <f t="shared" si="1019"/>
        <v>0.26779322494745678</v>
      </c>
      <c r="TW13" s="92">
        <f t="shared" si="771"/>
        <v>5.1446347761071487E-2</v>
      </c>
      <c r="TX13" s="93">
        <f t="shared" si="772"/>
        <v>36696.530039643614</v>
      </c>
      <c r="TY13" s="93">
        <f t="shared" si="773"/>
        <v>0</v>
      </c>
      <c r="TZ13" s="88" t="s">
        <v>17</v>
      </c>
      <c r="UA13" s="88" t="s">
        <v>17</v>
      </c>
      <c r="UB13" s="94">
        <f t="shared" si="1020"/>
        <v>3026.4522163658071</v>
      </c>
      <c r="UC13" s="95">
        <f t="shared" si="774"/>
        <v>1.5529034535859751</v>
      </c>
      <c r="UD13" s="96">
        <f t="shared" si="1021"/>
        <v>0.26779322494745678</v>
      </c>
      <c r="UE13" s="92">
        <f t="shared" si="775"/>
        <v>5.1446347761071487E-2</v>
      </c>
      <c r="UF13" s="93">
        <f t="shared" si="776"/>
        <v>36696.530039643614</v>
      </c>
      <c r="UG13" s="93">
        <f t="shared" si="777"/>
        <v>0</v>
      </c>
      <c r="UH13" s="88" t="s">
        <v>17</v>
      </c>
      <c r="UI13" s="88" t="s">
        <v>17</v>
      </c>
      <c r="UJ13" s="94">
        <f t="shared" si="1022"/>
        <v>3026.4522163658071</v>
      </c>
      <c r="UK13" s="95">
        <f t="shared" si="778"/>
        <v>1.5529034535859751</v>
      </c>
      <c r="UL13" s="96">
        <f t="shared" si="1023"/>
        <v>0.26779322494745678</v>
      </c>
      <c r="UM13" s="92">
        <f t="shared" si="779"/>
        <v>5.1446347761071487E-2</v>
      </c>
      <c r="UN13" s="93">
        <f t="shared" si="780"/>
        <v>36696.530039643614</v>
      </c>
      <c r="UO13" s="93">
        <f t="shared" si="781"/>
        <v>0</v>
      </c>
      <c r="UP13" s="88" t="s">
        <v>17</v>
      </c>
      <c r="UQ13" s="88" t="s">
        <v>17</v>
      </c>
      <c r="UR13" s="94">
        <f t="shared" si="1024"/>
        <v>3026.4522163658071</v>
      </c>
      <c r="US13" s="95">
        <f t="shared" si="782"/>
        <v>1.5529034535859751</v>
      </c>
      <c r="UT13" s="96">
        <f t="shared" si="1025"/>
        <v>0.26779322494745678</v>
      </c>
      <c r="UU13" s="92">
        <f t="shared" si="783"/>
        <v>5.1446347761071487E-2</v>
      </c>
      <c r="UV13" s="93">
        <f t="shared" si="784"/>
        <v>36696.530039643614</v>
      </c>
      <c r="UW13" s="93">
        <f t="shared" si="785"/>
        <v>0</v>
      </c>
      <c r="UX13" s="88" t="s">
        <v>17</v>
      </c>
      <c r="UY13" s="88" t="s">
        <v>17</v>
      </c>
      <c r="UZ13" s="94">
        <f t="shared" si="1026"/>
        <v>3026.4522163658071</v>
      </c>
      <c r="VA13" s="95">
        <f t="shared" si="786"/>
        <v>1.5529034535859751</v>
      </c>
      <c r="VB13" s="96">
        <f t="shared" si="1027"/>
        <v>0.26779322494745678</v>
      </c>
      <c r="VC13" s="92">
        <f t="shared" si="787"/>
        <v>5.1446347761071487E-2</v>
      </c>
      <c r="VD13" s="93">
        <f t="shared" si="788"/>
        <v>36696.530039643614</v>
      </c>
      <c r="VE13" s="93">
        <f t="shared" si="789"/>
        <v>0</v>
      </c>
      <c r="VF13" s="88" t="s">
        <v>17</v>
      </c>
      <c r="VG13" s="88" t="s">
        <v>17</v>
      </c>
      <c r="VH13" s="94">
        <f t="shared" si="1028"/>
        <v>3026.4522163658071</v>
      </c>
      <c r="VI13" s="95">
        <f t="shared" si="790"/>
        <v>1.5529034535859751</v>
      </c>
      <c r="VJ13" s="96">
        <f t="shared" si="1029"/>
        <v>0.26779322494745678</v>
      </c>
      <c r="VK13" s="92">
        <f t="shared" si="791"/>
        <v>5.1446347761071487E-2</v>
      </c>
      <c r="VL13" s="93">
        <f t="shared" si="792"/>
        <v>36696.530039643614</v>
      </c>
      <c r="VM13" s="93">
        <f t="shared" si="793"/>
        <v>0</v>
      </c>
      <c r="VN13" s="88" t="s">
        <v>17</v>
      </c>
      <c r="VO13" s="88" t="s">
        <v>17</v>
      </c>
      <c r="VP13" s="94">
        <f t="shared" si="1030"/>
        <v>3026.4522163658071</v>
      </c>
      <c r="VQ13" s="95">
        <f t="shared" si="794"/>
        <v>1.5529034535859751</v>
      </c>
      <c r="VR13" s="96">
        <f t="shared" si="1031"/>
        <v>0.26779322494745678</v>
      </c>
      <c r="VS13" s="92">
        <f t="shared" si="795"/>
        <v>5.1446347761071487E-2</v>
      </c>
      <c r="VT13" s="93">
        <f t="shared" si="796"/>
        <v>36696.530039643614</v>
      </c>
      <c r="VU13" s="93">
        <f t="shared" si="797"/>
        <v>0</v>
      </c>
      <c r="VV13" s="88" t="s">
        <v>17</v>
      </c>
      <c r="VW13" s="88" t="s">
        <v>17</v>
      </c>
      <c r="VX13" s="94">
        <f t="shared" si="1032"/>
        <v>3026.4522163658071</v>
      </c>
      <c r="VY13" s="95">
        <f t="shared" si="798"/>
        <v>1.5529034535859751</v>
      </c>
      <c r="VZ13" s="96">
        <f t="shared" si="1033"/>
        <v>0.26779322494745678</v>
      </c>
      <c r="WA13" s="92">
        <f t="shared" si="799"/>
        <v>5.1446347761071487E-2</v>
      </c>
      <c r="WB13" s="93">
        <f t="shared" si="800"/>
        <v>36696.530039643614</v>
      </c>
      <c r="WC13" s="93">
        <f t="shared" si="801"/>
        <v>0</v>
      </c>
      <c r="WD13" s="88" t="s">
        <v>17</v>
      </c>
      <c r="WE13" s="88" t="s">
        <v>17</v>
      </c>
      <c r="WF13" s="94">
        <f t="shared" si="1034"/>
        <v>3026.4522163658071</v>
      </c>
      <c r="WG13" s="95">
        <f t="shared" si="802"/>
        <v>1.5529034535859751</v>
      </c>
      <c r="WH13" s="96">
        <f t="shared" si="1035"/>
        <v>0.26779322494745678</v>
      </c>
      <c r="WI13" s="92">
        <f t="shared" si="803"/>
        <v>5.1446347761071487E-2</v>
      </c>
      <c r="WJ13" s="93">
        <f t="shared" si="804"/>
        <v>36696.530039643614</v>
      </c>
      <c r="WK13" s="93">
        <f t="shared" si="805"/>
        <v>0</v>
      </c>
      <c r="WL13" s="88" t="s">
        <v>17</v>
      </c>
      <c r="WM13" s="88" t="s">
        <v>17</v>
      </c>
      <c r="WN13" s="94">
        <f t="shared" si="1036"/>
        <v>3026.4522163658071</v>
      </c>
      <c r="WO13" s="95">
        <f t="shared" si="806"/>
        <v>1.5529034535859751</v>
      </c>
      <c r="WP13" s="96">
        <f t="shared" si="1037"/>
        <v>0.26779322494745678</v>
      </c>
      <c r="WQ13" s="92">
        <f t="shared" si="807"/>
        <v>5.1446347761071487E-2</v>
      </c>
      <c r="WR13" s="93">
        <f t="shared" si="808"/>
        <v>36696.530039643614</v>
      </c>
      <c r="WS13" s="93">
        <f t="shared" si="809"/>
        <v>0</v>
      </c>
      <c r="WT13" s="88" t="s">
        <v>17</v>
      </c>
      <c r="WU13" s="88" t="s">
        <v>17</v>
      </c>
      <c r="WV13" s="94">
        <f t="shared" si="1038"/>
        <v>3026.4522163658071</v>
      </c>
      <c r="WW13" s="95">
        <f t="shared" si="810"/>
        <v>1.5529034535859751</v>
      </c>
      <c r="WX13" s="96">
        <f t="shared" si="1039"/>
        <v>0.26779322494745678</v>
      </c>
      <c r="WY13" s="92">
        <f t="shared" si="811"/>
        <v>5.1446347761071487E-2</v>
      </c>
      <c r="WZ13" s="93">
        <f t="shared" si="812"/>
        <v>36696.530039643614</v>
      </c>
      <c r="XA13" s="93">
        <f t="shared" si="813"/>
        <v>0</v>
      </c>
      <c r="XB13" s="88" t="s">
        <v>17</v>
      </c>
      <c r="XC13" s="88" t="s">
        <v>17</v>
      </c>
      <c r="XD13" s="94">
        <f t="shared" si="1040"/>
        <v>3026.4522163658071</v>
      </c>
      <c r="XE13" s="95">
        <f t="shared" si="814"/>
        <v>1.5529034535859751</v>
      </c>
      <c r="XF13" s="96">
        <f t="shared" si="1041"/>
        <v>0.26779322494745678</v>
      </c>
      <c r="XG13" s="92">
        <f t="shared" si="815"/>
        <v>5.1446347761071487E-2</v>
      </c>
      <c r="XH13" s="93">
        <f t="shared" si="816"/>
        <v>36696.530039643614</v>
      </c>
      <c r="XI13" s="93">
        <f t="shared" si="817"/>
        <v>0</v>
      </c>
      <c r="XJ13" s="88" t="s">
        <v>17</v>
      </c>
      <c r="XK13" s="88" t="s">
        <v>17</v>
      </c>
      <c r="XL13" s="94">
        <f t="shared" si="1042"/>
        <v>3026.4522163658071</v>
      </c>
      <c r="XM13" s="95">
        <f t="shared" si="818"/>
        <v>1.5529034535859751</v>
      </c>
      <c r="XN13" s="96">
        <f t="shared" si="1043"/>
        <v>0.26779322494745678</v>
      </c>
      <c r="XO13" s="92">
        <f t="shared" si="819"/>
        <v>5.1446347761071487E-2</v>
      </c>
      <c r="XP13" s="93">
        <f t="shared" si="820"/>
        <v>36696.530039643614</v>
      </c>
      <c r="XQ13" s="93">
        <f t="shared" si="821"/>
        <v>0</v>
      </c>
      <c r="XR13" s="88" t="s">
        <v>17</v>
      </c>
      <c r="XS13" s="88" t="s">
        <v>17</v>
      </c>
      <c r="XT13" s="94">
        <f t="shared" si="1044"/>
        <v>3026.4522163658071</v>
      </c>
      <c r="XU13" s="95">
        <f t="shared" si="822"/>
        <v>1.5529034535859751</v>
      </c>
      <c r="XV13" s="96">
        <f t="shared" si="1045"/>
        <v>0.26779322494745678</v>
      </c>
      <c r="XW13" s="92">
        <f t="shared" si="823"/>
        <v>5.1446347761071487E-2</v>
      </c>
      <c r="XX13" s="93">
        <f t="shared" si="824"/>
        <v>36696.530039643614</v>
      </c>
      <c r="XY13" s="93">
        <f t="shared" si="825"/>
        <v>0</v>
      </c>
      <c r="XZ13" s="88" t="s">
        <v>17</v>
      </c>
      <c r="YA13" s="88" t="s">
        <v>17</v>
      </c>
      <c r="YB13" s="94">
        <f t="shared" si="1046"/>
        <v>3026.4522163658071</v>
      </c>
      <c r="YC13" s="95">
        <f t="shared" si="826"/>
        <v>1.5529034535859751</v>
      </c>
      <c r="YD13" s="96">
        <f t="shared" si="1047"/>
        <v>0.26779322494745678</v>
      </c>
      <c r="YE13" s="92">
        <f t="shared" si="827"/>
        <v>5.1446347761071487E-2</v>
      </c>
      <c r="YF13" s="93">
        <f t="shared" si="828"/>
        <v>36696.530039643614</v>
      </c>
      <c r="YG13" s="93">
        <f t="shared" si="829"/>
        <v>0</v>
      </c>
      <c r="YH13" s="88" t="s">
        <v>17</v>
      </c>
      <c r="YI13" s="88" t="s">
        <v>17</v>
      </c>
      <c r="YJ13" s="94">
        <f t="shared" si="1048"/>
        <v>3026.4522163658071</v>
      </c>
      <c r="YK13" s="95">
        <f t="shared" si="830"/>
        <v>1.5529034535859751</v>
      </c>
      <c r="YL13" s="96">
        <f t="shared" si="1049"/>
        <v>0.26779322494745678</v>
      </c>
      <c r="YM13" s="92">
        <f t="shared" si="831"/>
        <v>5.1446347761071487E-2</v>
      </c>
      <c r="YN13" s="93">
        <f t="shared" si="832"/>
        <v>36696.530039643614</v>
      </c>
      <c r="YO13" s="93">
        <f t="shared" si="833"/>
        <v>0</v>
      </c>
      <c r="YP13" s="88" t="s">
        <v>17</v>
      </c>
      <c r="YQ13" s="88" t="s">
        <v>17</v>
      </c>
      <c r="YR13" s="94">
        <f t="shared" si="1050"/>
        <v>3026.4522163658071</v>
      </c>
      <c r="YS13" s="95">
        <f t="shared" si="834"/>
        <v>1.5529034535859751</v>
      </c>
      <c r="YT13" s="96">
        <f t="shared" si="1051"/>
        <v>0.26779322494745678</v>
      </c>
      <c r="YU13" s="92">
        <f t="shared" si="835"/>
        <v>5.1446347761071487E-2</v>
      </c>
      <c r="YV13" s="93">
        <f t="shared" si="836"/>
        <v>36696.530039643614</v>
      </c>
      <c r="YW13" s="93">
        <f t="shared" si="837"/>
        <v>0</v>
      </c>
      <c r="YX13" s="88" t="s">
        <v>17</v>
      </c>
      <c r="YY13" s="88" t="s">
        <v>17</v>
      </c>
      <c r="YZ13" s="94">
        <f t="shared" si="1052"/>
        <v>3026.4522163658071</v>
      </c>
      <c r="ZA13" s="95">
        <f t="shared" si="838"/>
        <v>1.5529034535859751</v>
      </c>
      <c r="ZB13" s="96">
        <f t="shared" si="1053"/>
        <v>0.26779322494745678</v>
      </c>
      <c r="ZC13" s="92">
        <f t="shared" si="839"/>
        <v>5.1446347761071487E-2</v>
      </c>
      <c r="ZD13" s="93">
        <f t="shared" si="840"/>
        <v>36696.530039643614</v>
      </c>
      <c r="ZE13" s="93">
        <f t="shared" si="841"/>
        <v>0</v>
      </c>
      <c r="ZF13" s="88" t="s">
        <v>17</v>
      </c>
      <c r="ZG13" s="88" t="s">
        <v>17</v>
      </c>
      <c r="ZH13" s="94">
        <f t="shared" si="1054"/>
        <v>3026.4522163658071</v>
      </c>
      <c r="ZI13" s="95">
        <f t="shared" si="842"/>
        <v>1.5529034535859751</v>
      </c>
      <c r="ZJ13" s="96">
        <f t="shared" si="1055"/>
        <v>0.26779322494745678</v>
      </c>
      <c r="ZK13" s="92">
        <f t="shared" si="843"/>
        <v>5.1446347761071487E-2</v>
      </c>
      <c r="ZL13" s="93">
        <f t="shared" si="844"/>
        <v>36696.530039643614</v>
      </c>
      <c r="ZM13" s="93">
        <f t="shared" si="845"/>
        <v>0</v>
      </c>
      <c r="ZN13" s="88" t="s">
        <v>17</v>
      </c>
      <c r="ZO13" s="88" t="s">
        <v>17</v>
      </c>
      <c r="ZP13" s="94">
        <f t="shared" si="1056"/>
        <v>3026.4522163658071</v>
      </c>
      <c r="ZQ13" s="95">
        <f t="shared" si="846"/>
        <v>1.5529034535859751</v>
      </c>
      <c r="ZR13" s="96">
        <f t="shared" si="1057"/>
        <v>0.26779322494745678</v>
      </c>
      <c r="ZS13" s="92">
        <f t="shared" si="847"/>
        <v>5.1446347761071487E-2</v>
      </c>
      <c r="ZT13" s="93">
        <f t="shared" si="848"/>
        <v>36696.530039643614</v>
      </c>
      <c r="ZU13" s="93">
        <f t="shared" si="849"/>
        <v>0</v>
      </c>
      <c r="ZV13" s="88" t="s">
        <v>17</v>
      </c>
      <c r="ZW13" s="88" t="s">
        <v>17</v>
      </c>
      <c r="ZX13" s="94">
        <f t="shared" si="1058"/>
        <v>3026.4522163658071</v>
      </c>
      <c r="ZY13" s="95">
        <f t="shared" si="850"/>
        <v>1.5529034535859751</v>
      </c>
      <c r="ZZ13" s="96">
        <f t="shared" si="1059"/>
        <v>0.26779322494745678</v>
      </c>
      <c r="AAA13" s="92">
        <f t="shared" si="851"/>
        <v>5.1446347761071487E-2</v>
      </c>
      <c r="AAB13" s="93">
        <f t="shared" si="852"/>
        <v>36696.530039643614</v>
      </c>
      <c r="AAC13" s="93">
        <f t="shared" si="853"/>
        <v>0</v>
      </c>
      <c r="AAD13" s="88" t="s">
        <v>17</v>
      </c>
      <c r="AAE13" s="88" t="s">
        <v>17</v>
      </c>
      <c r="AAF13" s="94">
        <f t="shared" si="1060"/>
        <v>3026.4522163658071</v>
      </c>
      <c r="AAG13" s="95">
        <f t="shared" si="854"/>
        <v>1.5529034535859751</v>
      </c>
      <c r="AAH13" s="96">
        <f t="shared" si="1061"/>
        <v>0.26779322494745678</v>
      </c>
      <c r="AAI13" s="92">
        <f t="shared" si="855"/>
        <v>5.1446347761071487E-2</v>
      </c>
      <c r="AAJ13" s="93">
        <f t="shared" si="856"/>
        <v>36696.530039643614</v>
      </c>
      <c r="AAK13" s="93">
        <f t="shared" si="857"/>
        <v>0</v>
      </c>
      <c r="AAL13" s="88" t="s">
        <v>17</v>
      </c>
      <c r="AAM13" s="88" t="s">
        <v>17</v>
      </c>
      <c r="AAN13" s="94">
        <f t="shared" si="1062"/>
        <v>3026.4522163658071</v>
      </c>
      <c r="AAO13" s="95">
        <f t="shared" si="858"/>
        <v>1.5529034535859751</v>
      </c>
      <c r="AAP13" s="96">
        <f t="shared" si="1063"/>
        <v>0.26779322494745678</v>
      </c>
      <c r="AAQ13" s="92">
        <f t="shared" si="859"/>
        <v>5.1446347761071487E-2</v>
      </c>
      <c r="AAR13" s="93">
        <f t="shared" si="860"/>
        <v>36696.530039643614</v>
      </c>
      <c r="AAS13" s="93">
        <f t="shared" si="861"/>
        <v>0</v>
      </c>
      <c r="AAT13" s="88" t="s">
        <v>17</v>
      </c>
      <c r="AAU13" s="88" t="s">
        <v>17</v>
      </c>
      <c r="AAV13" s="94">
        <f t="shared" si="1064"/>
        <v>3026.4522163658071</v>
      </c>
      <c r="AAW13" s="95">
        <f t="shared" si="862"/>
        <v>1.5529034535859751</v>
      </c>
      <c r="AAX13" s="96">
        <f t="shared" si="1065"/>
        <v>0.26779322494745678</v>
      </c>
      <c r="AAY13" s="92">
        <f t="shared" si="863"/>
        <v>5.1446347761071487E-2</v>
      </c>
      <c r="AAZ13" s="93">
        <f t="shared" si="864"/>
        <v>36696.530039643614</v>
      </c>
      <c r="ABA13" s="93">
        <f t="shared" si="865"/>
        <v>0</v>
      </c>
      <c r="ABB13" s="88" t="s">
        <v>17</v>
      </c>
      <c r="ABC13" s="88" t="s">
        <v>17</v>
      </c>
      <c r="ABD13" s="94">
        <f t="shared" si="1066"/>
        <v>3026.4522163658071</v>
      </c>
      <c r="ABE13" s="95">
        <f t="shared" si="866"/>
        <v>1.5529034535859751</v>
      </c>
      <c r="ABF13" s="96">
        <f t="shared" si="1067"/>
        <v>0.26779322494745678</v>
      </c>
      <c r="ABG13" s="92">
        <f t="shared" si="867"/>
        <v>5.1446347761071487E-2</v>
      </c>
      <c r="ABH13" s="93">
        <f t="shared" si="868"/>
        <v>36696.530039643614</v>
      </c>
      <c r="ABI13" s="93">
        <f t="shared" si="869"/>
        <v>0</v>
      </c>
      <c r="ABJ13" s="88" t="s">
        <v>17</v>
      </c>
      <c r="ABK13" s="88" t="s">
        <v>17</v>
      </c>
      <c r="ABL13" s="94">
        <f t="shared" si="1068"/>
        <v>3026.4522163658071</v>
      </c>
      <c r="ABM13" s="95">
        <f t="shared" si="870"/>
        <v>1.5529034535859751</v>
      </c>
      <c r="ABN13" s="96">
        <f t="shared" si="1069"/>
        <v>0.26779322494745678</v>
      </c>
      <c r="ABO13" s="92">
        <f t="shared" si="871"/>
        <v>5.1446347761071487E-2</v>
      </c>
      <c r="ABP13" s="93">
        <f t="shared" si="872"/>
        <v>36696.530039643614</v>
      </c>
      <c r="ABQ13" s="93">
        <f t="shared" si="873"/>
        <v>0</v>
      </c>
      <c r="ABR13" s="88" t="s">
        <v>17</v>
      </c>
      <c r="ABS13" s="88" t="s">
        <v>17</v>
      </c>
      <c r="ABT13" s="94">
        <f t="shared" si="1070"/>
        <v>3026.4522163658071</v>
      </c>
      <c r="ABU13" s="95">
        <f t="shared" si="874"/>
        <v>1.5529034535859751</v>
      </c>
      <c r="ABV13" s="96">
        <f t="shared" si="1071"/>
        <v>0.26779322494745678</v>
      </c>
      <c r="ABW13" s="92">
        <f t="shared" si="875"/>
        <v>5.1446347761071487E-2</v>
      </c>
      <c r="ABX13" s="93">
        <f t="shared" si="876"/>
        <v>36696.530039643614</v>
      </c>
      <c r="ABY13" s="93">
        <f t="shared" si="877"/>
        <v>0</v>
      </c>
      <c r="ABZ13" s="88" t="s">
        <v>17</v>
      </c>
      <c r="ACA13" s="88" t="s">
        <v>17</v>
      </c>
      <c r="ACB13" s="94">
        <f t="shared" si="1072"/>
        <v>3026.4522163658071</v>
      </c>
      <c r="ACC13" s="95">
        <f t="shared" si="878"/>
        <v>1.5529034535859751</v>
      </c>
      <c r="ACD13" s="96">
        <f t="shared" si="1073"/>
        <v>0.26779322494745678</v>
      </c>
      <c r="ACE13" s="92">
        <f t="shared" si="879"/>
        <v>5.1446347761071487E-2</v>
      </c>
      <c r="ACF13" s="93">
        <f t="shared" si="880"/>
        <v>36696.530039643614</v>
      </c>
      <c r="ACG13" s="93">
        <f t="shared" si="881"/>
        <v>0</v>
      </c>
      <c r="ACH13" s="88" t="s">
        <v>17</v>
      </c>
      <c r="ACI13" s="88" t="s">
        <v>17</v>
      </c>
      <c r="ACJ13" s="94">
        <f t="shared" si="1074"/>
        <v>3026.4522163658071</v>
      </c>
      <c r="ACK13" s="95">
        <f t="shared" si="882"/>
        <v>1.5529034535859751</v>
      </c>
      <c r="ACL13" s="96">
        <f t="shared" si="1075"/>
        <v>0.26779322494745678</v>
      </c>
      <c r="ACM13" s="92">
        <f t="shared" si="883"/>
        <v>5.1446347761071487E-2</v>
      </c>
      <c r="ACN13" s="93">
        <f t="shared" si="884"/>
        <v>36696.530039643614</v>
      </c>
      <c r="ACO13" s="93">
        <f t="shared" si="885"/>
        <v>0</v>
      </c>
      <c r="ACP13" s="88" t="s">
        <v>17</v>
      </c>
      <c r="ACQ13" s="88" t="s">
        <v>17</v>
      </c>
      <c r="ACR13" s="94">
        <f t="shared" si="1076"/>
        <v>3026.4522163658071</v>
      </c>
      <c r="ACS13" s="95">
        <f t="shared" si="886"/>
        <v>1.5529034535859751</v>
      </c>
      <c r="ACT13" s="96">
        <f t="shared" si="1077"/>
        <v>0.26779322494745678</v>
      </c>
      <c r="ACU13" s="92">
        <f t="shared" si="887"/>
        <v>5.1446347761071487E-2</v>
      </c>
      <c r="ACV13" s="93">
        <f t="shared" si="888"/>
        <v>36696.530039643614</v>
      </c>
      <c r="ACW13" s="93">
        <f t="shared" si="889"/>
        <v>0</v>
      </c>
      <c r="ACX13" s="88" t="s">
        <v>17</v>
      </c>
      <c r="ACY13" s="88" t="s">
        <v>17</v>
      </c>
      <c r="ACZ13" s="94">
        <f t="shared" si="1078"/>
        <v>3026.4522163658071</v>
      </c>
      <c r="ADA13" s="95">
        <f t="shared" si="890"/>
        <v>1.5529034535859751</v>
      </c>
      <c r="ADB13" s="96">
        <f t="shared" si="1079"/>
        <v>0.26779322494745678</v>
      </c>
      <c r="ADC13" s="92">
        <f t="shared" si="891"/>
        <v>5.1446347761071487E-2</v>
      </c>
      <c r="ADD13" s="93">
        <f t="shared" si="892"/>
        <v>36696.530039643614</v>
      </c>
      <c r="ADE13" s="93">
        <f t="shared" si="893"/>
        <v>0</v>
      </c>
      <c r="ADF13" s="88" t="s">
        <v>17</v>
      </c>
      <c r="ADG13" s="88" t="s">
        <v>17</v>
      </c>
      <c r="ADH13" s="94">
        <f t="shared" si="1080"/>
        <v>3026.4522163658071</v>
      </c>
      <c r="ADI13" s="95">
        <f t="shared" si="894"/>
        <v>1.5529034535859751</v>
      </c>
      <c r="ADJ13" s="96">
        <f t="shared" si="1081"/>
        <v>0.26779322494745678</v>
      </c>
      <c r="ADK13" s="92">
        <f t="shared" si="895"/>
        <v>5.1446347761071487E-2</v>
      </c>
      <c r="ADL13" s="93">
        <f t="shared" si="896"/>
        <v>36696.530039643614</v>
      </c>
      <c r="ADM13" s="93">
        <f t="shared" si="897"/>
        <v>0</v>
      </c>
      <c r="ADN13" s="88" t="s">
        <v>17</v>
      </c>
      <c r="ADO13" s="88" t="s">
        <v>17</v>
      </c>
      <c r="ADP13" s="94">
        <f t="shared" si="1082"/>
        <v>3026.4522163658071</v>
      </c>
      <c r="ADQ13" s="95">
        <f t="shared" si="898"/>
        <v>1.5529034535859751</v>
      </c>
      <c r="ADR13" s="96">
        <f t="shared" si="1083"/>
        <v>0.26779322494745678</v>
      </c>
      <c r="ADS13" s="92">
        <f t="shared" si="899"/>
        <v>5.1446347761071487E-2</v>
      </c>
      <c r="ADT13" s="93">
        <f t="shared" si="900"/>
        <v>36696.530039643614</v>
      </c>
      <c r="ADU13" s="93">
        <f t="shared" si="901"/>
        <v>0</v>
      </c>
      <c r="ADV13" s="88" t="s">
        <v>17</v>
      </c>
      <c r="ADW13" s="88" t="s">
        <v>17</v>
      </c>
      <c r="ADX13" s="94">
        <f t="shared" si="1084"/>
        <v>3026.4522163658071</v>
      </c>
      <c r="ADY13" s="95">
        <f t="shared" si="902"/>
        <v>1.5529034535859751</v>
      </c>
      <c r="ADZ13" s="96">
        <f t="shared" si="1085"/>
        <v>0.26779322494745678</v>
      </c>
      <c r="AEA13" s="92">
        <f t="shared" si="903"/>
        <v>5.1446347761071487E-2</v>
      </c>
      <c r="AEB13" s="93">
        <f t="shared" si="904"/>
        <v>36696.530039643614</v>
      </c>
      <c r="AEC13" s="93">
        <f t="shared" si="905"/>
        <v>0</v>
      </c>
      <c r="AED13" s="94">
        <f t="shared" si="1086"/>
        <v>854957.06054950447</v>
      </c>
      <c r="AEE13" s="97">
        <f t="shared" si="906"/>
        <v>992781.51118988544</v>
      </c>
      <c r="AEF13" s="88" t="s">
        <v>17</v>
      </c>
    </row>
    <row r="14" spans="1:813" s="35" customFormat="1" ht="31.5">
      <c r="A14" s="44" t="s">
        <v>135</v>
      </c>
      <c r="B14" s="88" t="s">
        <v>17</v>
      </c>
      <c r="C14" s="88" t="s">
        <v>17</v>
      </c>
      <c r="D14" s="88" t="s">
        <v>17</v>
      </c>
      <c r="E14" s="88" t="s">
        <v>17</v>
      </c>
      <c r="F14" s="88" t="s">
        <v>17</v>
      </c>
      <c r="G14" s="45">
        <f>'Исходные данные'!C16</f>
        <v>2234</v>
      </c>
      <c r="H14" s="45">
        <f>'Исходные данные'!D16</f>
        <v>545200</v>
      </c>
      <c r="I14" s="89">
        <f>'Расчет поправочного коэф'!G15</f>
        <v>3.4668063717531727</v>
      </c>
      <c r="J14" s="45">
        <f t="shared" si="485"/>
        <v>841256.34625850047</v>
      </c>
      <c r="K14" s="90">
        <f t="shared" si="486"/>
        <v>620.61609053648192</v>
      </c>
      <c r="L14" s="91">
        <f t="shared" si="487"/>
        <v>0.46505646264264433</v>
      </c>
      <c r="M14" s="91">
        <f t="shared" si="907"/>
        <v>0.13414549668300746</v>
      </c>
      <c r="N14" s="88" t="s">
        <v>17</v>
      </c>
      <c r="O14" s="92">
        <f t="shared" si="488"/>
        <v>5.4428525763813435E-2</v>
      </c>
      <c r="P14" s="93">
        <f t="shared" si="489"/>
        <v>162265.83441916396</v>
      </c>
      <c r="Q14" s="93">
        <f t="shared" si="490"/>
        <v>162265.83441916396</v>
      </c>
      <c r="R14" s="88" t="s">
        <v>17</v>
      </c>
      <c r="S14" s="88" t="s">
        <v>17</v>
      </c>
      <c r="T14" s="94">
        <f t="shared" si="491"/>
        <v>693.25075231766539</v>
      </c>
      <c r="U14" s="95">
        <f t="shared" si="492"/>
        <v>0.50639301446947138</v>
      </c>
      <c r="V14" s="96">
        <f t="shared" si="908"/>
        <v>0.14606902150505369</v>
      </c>
      <c r="W14" s="92">
        <f t="shared" si="493"/>
        <v>5.2735621271218336E-2</v>
      </c>
      <c r="X14" s="93">
        <f t="shared" si="494"/>
        <v>161283.47753793205</v>
      </c>
      <c r="Y14" s="93">
        <f t="shared" si="495"/>
        <v>161283.47753793205</v>
      </c>
      <c r="Z14" s="88" t="s">
        <v>17</v>
      </c>
      <c r="AA14" s="88" t="s">
        <v>17</v>
      </c>
      <c r="AB14" s="94">
        <f t="shared" si="496"/>
        <v>765.44568407143981</v>
      </c>
      <c r="AC14" s="95">
        <f t="shared" si="497"/>
        <v>0.54563682094020716</v>
      </c>
      <c r="AD14" s="96">
        <f t="shared" si="909"/>
        <v>0.15738889410898285</v>
      </c>
      <c r="AE14" s="92">
        <f t="shared" si="498"/>
        <v>5.1009810823451213E-2</v>
      </c>
      <c r="AF14" s="93">
        <f t="shared" si="499"/>
        <v>159862.86442748594</v>
      </c>
      <c r="AG14" s="93">
        <f t="shared" si="500"/>
        <v>159862.86442748594</v>
      </c>
      <c r="AH14" s="88" t="s">
        <v>17</v>
      </c>
      <c r="AI14" s="88" t="s">
        <v>17</v>
      </c>
      <c r="AJ14" s="94">
        <f t="shared" si="501"/>
        <v>837.00471022519366</v>
      </c>
      <c r="AK14" s="95">
        <f t="shared" si="502"/>
        <v>0.58283229603613729</v>
      </c>
      <c r="AL14" s="96">
        <f t="shared" si="910"/>
        <v>0.16811792570387987</v>
      </c>
      <c r="AM14" s="92">
        <f t="shared" si="503"/>
        <v>4.9300340469236925E-2</v>
      </c>
      <c r="AN14" s="93">
        <f t="shared" si="504"/>
        <v>158167.54738192694</v>
      </c>
      <c r="AO14" s="93">
        <f t="shared" si="505"/>
        <v>158167.54738192694</v>
      </c>
      <c r="AP14" s="88" t="s">
        <v>17</v>
      </c>
      <c r="AQ14" s="88" t="s">
        <v>17</v>
      </c>
      <c r="AR14" s="94">
        <f t="shared" si="506"/>
        <v>907.80486572292284</v>
      </c>
      <c r="AS14" s="95">
        <f t="shared" si="507"/>
        <v>0.6180632626591247</v>
      </c>
      <c r="AT14" s="96">
        <f t="shared" si="911"/>
        <v>0.17828029499858353</v>
      </c>
      <c r="AU14" s="92">
        <f t="shared" si="508"/>
        <v>4.7636132161110178E-2</v>
      </c>
      <c r="AV14" s="93">
        <f t="shared" si="509"/>
        <v>156307.29101025886</v>
      </c>
      <c r="AW14" s="93">
        <f t="shared" si="510"/>
        <v>156307.29101025886</v>
      </c>
      <c r="AX14" s="88" t="s">
        <v>17</v>
      </c>
      <c r="AY14" s="88" t="s">
        <v>17</v>
      </c>
      <c r="AZ14" s="94">
        <f t="shared" si="511"/>
        <v>977.77231917424717</v>
      </c>
      <c r="BA14" s="95">
        <f t="shared" si="512"/>
        <v>0.65143374567032486</v>
      </c>
      <c r="BB14" s="96">
        <f t="shared" si="912"/>
        <v>0.18790600795535436</v>
      </c>
      <c r="BC14" s="92">
        <f t="shared" si="513"/>
        <v>4.6033093431294275E-2</v>
      </c>
      <c r="BD14" s="93">
        <f t="shared" si="514"/>
        <v>154355.04023681767</v>
      </c>
      <c r="BE14" s="93">
        <f t="shared" si="515"/>
        <v>154355.04023681767</v>
      </c>
      <c r="BF14" s="88" t="s">
        <v>17</v>
      </c>
      <c r="BG14" s="88" t="s">
        <v>17</v>
      </c>
      <c r="BH14" s="94">
        <f t="shared" si="516"/>
        <v>1046.8658913482927</v>
      </c>
      <c r="BI14" s="95">
        <f t="shared" si="517"/>
        <v>0.68305603115649483</v>
      </c>
      <c r="BJ14" s="96">
        <f t="shared" si="913"/>
        <v>0.19702745348626774</v>
      </c>
      <c r="BK14" s="92">
        <f t="shared" si="518"/>
        <v>4.4498900259985152E-2</v>
      </c>
      <c r="BL14" s="93">
        <f t="shared" si="519"/>
        <v>152358.66773651243</v>
      </c>
      <c r="BM14" s="93">
        <f t="shared" si="520"/>
        <v>152358.66773651243</v>
      </c>
      <c r="BN14" s="88" t="s">
        <v>17</v>
      </c>
      <c r="BO14" s="88" t="s">
        <v>17</v>
      </c>
      <c r="BP14" s="94">
        <f t="shared" si="521"/>
        <v>1115.0658321435087</v>
      </c>
      <c r="BQ14" s="95">
        <f t="shared" si="522"/>
        <v>0.71304341200318722</v>
      </c>
      <c r="BR14" s="96">
        <f t="shared" si="914"/>
        <v>0.20567731091442507</v>
      </c>
      <c r="BS14" s="92">
        <f t="shared" si="523"/>
        <v>4.3036116081230674E-2</v>
      </c>
      <c r="BT14" s="93">
        <f t="shared" si="524"/>
        <v>150349.08026938629</v>
      </c>
      <c r="BU14" s="93">
        <f t="shared" si="525"/>
        <v>150349.08026938629</v>
      </c>
      <c r="BV14" s="88" t="s">
        <v>17</v>
      </c>
      <c r="BW14" s="88" t="s">
        <v>17</v>
      </c>
      <c r="BX14" s="94">
        <f t="shared" si="526"/>
        <v>1182.3662261763586</v>
      </c>
      <c r="BY14" s="95">
        <f t="shared" si="527"/>
        <v>0.74150594003470771</v>
      </c>
      <c r="BZ14" s="96">
        <f t="shared" si="915"/>
        <v>0.21388732467908966</v>
      </c>
      <c r="CA14" s="92">
        <f t="shared" si="528"/>
        <v>4.1644214902710475E-2</v>
      </c>
      <c r="CB14" s="93">
        <f t="shared" si="529"/>
        <v>148345.7911621377</v>
      </c>
      <c r="CC14" s="93">
        <f t="shared" si="530"/>
        <v>148345.7911621377</v>
      </c>
      <c r="CD14" s="88" t="s">
        <v>17</v>
      </c>
      <c r="CE14" s="88" t="s">
        <v>17</v>
      </c>
      <c r="CF14" s="94">
        <f t="shared" si="531"/>
        <v>1248.7698927663935</v>
      </c>
      <c r="CG14" s="95">
        <f t="shared" si="532"/>
        <v>0.76854809060534535</v>
      </c>
      <c r="CH14" s="96">
        <f t="shared" si="916"/>
        <v>0.22168763068722774</v>
      </c>
      <c r="CI14" s="92">
        <f t="shared" si="533"/>
        <v>4.0320883360088655E-2</v>
      </c>
      <c r="CJ14" s="93">
        <f t="shared" si="534"/>
        <v>146360.73392033073</v>
      </c>
      <c r="CK14" s="93">
        <f t="shared" si="535"/>
        <v>146360.73392033073</v>
      </c>
      <c r="CL14" s="88" t="s">
        <v>17</v>
      </c>
      <c r="CM14" s="88" t="s">
        <v>17</v>
      </c>
      <c r="CN14" s="94">
        <f t="shared" si="536"/>
        <v>1314.2849929993079</v>
      </c>
      <c r="CO14" s="95">
        <f t="shared" si="537"/>
        <v>0.79426762793189942</v>
      </c>
      <c r="CP14" s="96">
        <f t="shared" si="917"/>
        <v>0.22910642901877334</v>
      </c>
      <c r="CQ14" s="92">
        <f t="shared" si="538"/>
        <v>3.906284942841462E-2</v>
      </c>
      <c r="CR14" s="93">
        <f t="shared" si="539"/>
        <v>144400.8584386571</v>
      </c>
      <c r="CS14" s="93">
        <f t="shared" si="540"/>
        <v>144400.8584386571</v>
      </c>
      <c r="CT14" s="88" t="s">
        <v>17</v>
      </c>
      <c r="CU14" s="88" t="s">
        <v>17</v>
      </c>
      <c r="CV14" s="94">
        <f t="shared" si="541"/>
        <v>1378.9227989252959</v>
      </c>
      <c r="CW14" s="95">
        <f t="shared" si="542"/>
        <v>0.81875520971549931</v>
      </c>
      <c r="CX14" s="96">
        <f t="shared" si="918"/>
        <v>0.23616986987982624</v>
      </c>
      <c r="CY14" s="92">
        <f t="shared" si="543"/>
        <v>3.7866401582598297E-2</v>
      </c>
      <c r="CZ14" s="93">
        <f t="shared" si="544"/>
        <v>142469.88737223731</v>
      </c>
      <c r="DA14" s="93">
        <f t="shared" si="545"/>
        <v>142469.88737223731</v>
      </c>
      <c r="DB14" s="88" t="s">
        <v>17</v>
      </c>
      <c r="DC14" s="88" t="s">
        <v>17</v>
      </c>
      <c r="DD14" s="94">
        <f t="shared" si="546"/>
        <v>1442.696248957631</v>
      </c>
      <c r="DE14" s="95">
        <f t="shared" si="547"/>
        <v>0.84209443350551849</v>
      </c>
      <c r="DF14" s="96">
        <f t="shared" si="919"/>
        <v>0.24290206697631897</v>
      </c>
      <c r="DG14" s="92">
        <f t="shared" si="548"/>
        <v>3.6727706638636642E-2</v>
      </c>
      <c r="DH14" s="93">
        <f t="shared" si="549"/>
        <v>140569.49535276473</v>
      </c>
      <c r="DI14" s="93">
        <f t="shared" si="550"/>
        <v>140569.49535276473</v>
      </c>
      <c r="DJ14" s="88" t="s">
        <v>17</v>
      </c>
      <c r="DK14" s="88" t="s">
        <v>17</v>
      </c>
      <c r="DL14" s="94">
        <f t="shared" si="551"/>
        <v>1505.6190311209098</v>
      </c>
      <c r="DM14" s="95">
        <f t="shared" si="552"/>
        <v>0.8643621345391167</v>
      </c>
      <c r="DN14" s="96">
        <f t="shared" si="920"/>
        <v>0.24932518342580712</v>
      </c>
      <c r="DO14" s="92">
        <f t="shared" si="553"/>
        <v>3.5642997673702215E-2</v>
      </c>
      <c r="DP14" s="93">
        <f t="shared" si="554"/>
        <v>138700.09334377517</v>
      </c>
      <c r="DQ14" s="93">
        <f t="shared" si="555"/>
        <v>138700.09334377517</v>
      </c>
      <c r="DR14" s="88" t="s">
        <v>17</v>
      </c>
      <c r="DS14" s="88" t="s">
        <v>17</v>
      </c>
      <c r="DT14" s="94">
        <f t="shared" si="556"/>
        <v>1567.7050173983382</v>
      </c>
      <c r="DU14" s="95">
        <f t="shared" si="557"/>
        <v>0.88562881486007405</v>
      </c>
      <c r="DV14" s="96">
        <f t="shared" si="921"/>
        <v>0.25545955553676031</v>
      </c>
      <c r="DW14" s="92">
        <f t="shared" si="558"/>
        <v>3.460867899136677E-2</v>
      </c>
      <c r="DX14" s="93">
        <f t="shared" si="559"/>
        <v>136861.34427503648</v>
      </c>
      <c r="DY14" s="93">
        <f t="shared" si="560"/>
        <v>136861.34427503648</v>
      </c>
      <c r="DZ14" s="88" t="s">
        <v>17</v>
      </c>
      <c r="EA14" s="88" t="s">
        <v>17</v>
      </c>
      <c r="EB14" s="94">
        <f t="shared" si="561"/>
        <v>1628.9679288911925</v>
      </c>
      <c r="EC14" s="95">
        <f t="shared" si="562"/>
        <v>0.90595912911403254</v>
      </c>
      <c r="ED14" s="96">
        <f t="shared" si="922"/>
        <v>0.26132383293615752</v>
      </c>
      <c r="EE14" s="92">
        <f t="shared" si="563"/>
        <v>3.3621378898163023E-2</v>
      </c>
      <c r="EF14" s="93">
        <f t="shared" si="564"/>
        <v>135052.49694918777</v>
      </c>
      <c r="EG14" s="93">
        <f t="shared" si="565"/>
        <v>135052.49694918777</v>
      </c>
      <c r="EH14" s="88" t="s">
        <v>17</v>
      </c>
      <c r="EI14" s="88" t="s">
        <v>17</v>
      </c>
      <c r="EJ14" s="94">
        <f t="shared" si="566"/>
        <v>1689.4211504440968</v>
      </c>
      <c r="EK14" s="95">
        <f t="shared" si="567"/>
        <v>0.92530024730763427</v>
      </c>
      <c r="EL14" s="96">
        <f t="shared" si="923"/>
        <v>0.2669027768169549</v>
      </c>
      <c r="EM14" s="92">
        <f t="shared" si="568"/>
        <v>3.2770474337267819E-2</v>
      </c>
      <c r="EN14" s="93">
        <f t="shared" si="569"/>
        <v>133666.05949300068</v>
      </c>
      <c r="EO14" s="93">
        <f t="shared" si="570"/>
        <v>133666.05949300068</v>
      </c>
      <c r="EP14" s="88" t="s">
        <v>17</v>
      </c>
      <c r="EQ14" s="88" t="s">
        <v>17</v>
      </c>
      <c r="ER14" s="94">
        <f t="shared" si="571"/>
        <v>1749.2537643621811</v>
      </c>
      <c r="ES14" s="95">
        <f t="shared" si="572"/>
        <v>0.94372942745743849</v>
      </c>
      <c r="ET14" s="96">
        <f t="shared" si="924"/>
        <v>0.27221867224738949</v>
      </c>
      <c r="EU14" s="92">
        <f t="shared" si="573"/>
        <v>3.2071379526678878E-2</v>
      </c>
      <c r="EV14" s="93">
        <f t="shared" si="574"/>
        <v>132802.46299811627</v>
      </c>
      <c r="EW14" s="93">
        <f t="shared" si="575"/>
        <v>132802.46299811627</v>
      </c>
      <c r="EX14" s="88" t="s">
        <v>17</v>
      </c>
      <c r="EY14" s="88" t="s">
        <v>17</v>
      </c>
      <c r="EZ14" s="94">
        <f t="shared" si="576"/>
        <v>1808.6998086764679</v>
      </c>
      <c r="FA14" s="95">
        <f t="shared" si="577"/>
        <v>0.96142657172901769</v>
      </c>
      <c r="FB14" s="96">
        <f t="shared" si="925"/>
        <v>0.27732341199166016</v>
      </c>
      <c r="FC14" s="92">
        <f t="shared" si="578"/>
        <v>3.1459055346651221E-2</v>
      </c>
      <c r="FD14" s="93">
        <f t="shared" si="579"/>
        <v>132214.53989266304</v>
      </c>
      <c r="FE14" s="93">
        <f t="shared" si="580"/>
        <v>132214.53989266304</v>
      </c>
      <c r="FF14" s="88" t="s">
        <v>17</v>
      </c>
      <c r="FG14" s="88" t="s">
        <v>17</v>
      </c>
      <c r="FH14" s="94">
        <f t="shared" si="581"/>
        <v>1867.882682397445</v>
      </c>
      <c r="FI14" s="95">
        <f t="shared" si="582"/>
        <v>0.97849918753334009</v>
      </c>
      <c r="FJ14" s="96">
        <f t="shared" si="926"/>
        <v>0.28224800655322163</v>
      </c>
      <c r="FK14" s="92">
        <f t="shared" si="583"/>
        <v>3.0897393994801015E-2</v>
      </c>
      <c r="FL14" s="93">
        <f t="shared" si="584"/>
        <v>131763.20376101034</v>
      </c>
      <c r="FM14" s="93">
        <f t="shared" si="585"/>
        <v>131763.20376101034</v>
      </c>
      <c r="FN14" s="88" t="s">
        <v>17</v>
      </c>
      <c r="FO14" s="88" t="s">
        <v>17</v>
      </c>
      <c r="FP14" s="94">
        <f t="shared" si="927"/>
        <v>1926.8635256208158</v>
      </c>
      <c r="FQ14" s="95">
        <f t="shared" si="586"/>
        <v>0.99501379296114645</v>
      </c>
      <c r="FR14" s="96">
        <f t="shared" si="928"/>
        <v>0.28701164306963167</v>
      </c>
      <c r="FS14" s="92">
        <f t="shared" si="587"/>
        <v>3.0366750919531005E-2</v>
      </c>
      <c r="FT14" s="93">
        <f t="shared" si="588"/>
        <v>131372.1631101213</v>
      </c>
      <c r="FU14" s="93">
        <f t="shared" si="589"/>
        <v>59101.111832794093</v>
      </c>
      <c r="FV14" s="88" t="s">
        <v>17</v>
      </c>
      <c r="FW14" s="88" t="s">
        <v>17</v>
      </c>
      <c r="FX14" s="94">
        <f t="shared" si="929"/>
        <v>1953.3188129228722</v>
      </c>
      <c r="FY14" s="95">
        <f t="shared" si="590"/>
        <v>1.0022677754961615</v>
      </c>
      <c r="FZ14" s="96">
        <f t="shared" si="930"/>
        <v>0.28910405370846026</v>
      </c>
      <c r="GA14" s="92">
        <f t="shared" si="591"/>
        <v>3.0135519000068001E-2</v>
      </c>
      <c r="GB14" s="93">
        <f t="shared" si="592"/>
        <v>131205.24898225165</v>
      </c>
      <c r="GC14" s="93">
        <f t="shared" si="593"/>
        <v>0</v>
      </c>
      <c r="GD14" s="88" t="s">
        <v>17</v>
      </c>
      <c r="GE14" s="88" t="s">
        <v>17</v>
      </c>
      <c r="GF14" s="94">
        <f t="shared" si="931"/>
        <v>1953.3188129228722</v>
      </c>
      <c r="GG14" s="95">
        <f t="shared" si="594"/>
        <v>1.0022677754961615</v>
      </c>
      <c r="GH14" s="96">
        <f t="shared" si="932"/>
        <v>0.28910405370846026</v>
      </c>
      <c r="GI14" s="92">
        <f t="shared" si="595"/>
        <v>3.0135519000068001E-2</v>
      </c>
      <c r="GJ14" s="93">
        <f t="shared" si="596"/>
        <v>131205.24898225165</v>
      </c>
      <c r="GK14" s="93">
        <f t="shared" si="597"/>
        <v>0</v>
      </c>
      <c r="GL14" s="88" t="s">
        <v>17</v>
      </c>
      <c r="GM14" s="88" t="s">
        <v>17</v>
      </c>
      <c r="GN14" s="94">
        <f t="shared" si="933"/>
        <v>1953.3188129228722</v>
      </c>
      <c r="GO14" s="95">
        <f t="shared" si="598"/>
        <v>1.0022677754961615</v>
      </c>
      <c r="GP14" s="96">
        <f t="shared" si="934"/>
        <v>0.28910405370846026</v>
      </c>
      <c r="GQ14" s="92">
        <f t="shared" si="599"/>
        <v>3.0135519000068001E-2</v>
      </c>
      <c r="GR14" s="93">
        <f t="shared" si="600"/>
        <v>131205.24898225165</v>
      </c>
      <c r="GS14" s="93">
        <f t="shared" si="601"/>
        <v>0</v>
      </c>
      <c r="GT14" s="88" t="s">
        <v>17</v>
      </c>
      <c r="GU14" s="88" t="s">
        <v>17</v>
      </c>
      <c r="GV14" s="94">
        <f t="shared" si="1087"/>
        <v>1953.3188129228722</v>
      </c>
      <c r="GW14" s="95">
        <f t="shared" si="602"/>
        <v>1.0022677754961615</v>
      </c>
      <c r="GX14" s="96">
        <f t="shared" si="935"/>
        <v>0.28910405370846026</v>
      </c>
      <c r="GY14" s="92">
        <f t="shared" si="603"/>
        <v>3.0135519000068001E-2</v>
      </c>
      <c r="GZ14" s="93">
        <f t="shared" si="604"/>
        <v>131205.24898225165</v>
      </c>
      <c r="HA14" s="93">
        <f t="shared" si="605"/>
        <v>0</v>
      </c>
      <c r="HB14" s="88" t="s">
        <v>17</v>
      </c>
      <c r="HC14" s="88" t="s">
        <v>17</v>
      </c>
      <c r="HD14" s="94">
        <f t="shared" si="936"/>
        <v>1953.3188129228722</v>
      </c>
      <c r="HE14" s="95">
        <f t="shared" si="606"/>
        <v>1.0022677754961615</v>
      </c>
      <c r="HF14" s="96">
        <f t="shared" si="937"/>
        <v>0.28910405370846026</v>
      </c>
      <c r="HG14" s="92">
        <f t="shared" si="607"/>
        <v>3.0135519000068001E-2</v>
      </c>
      <c r="HH14" s="93">
        <f t="shared" si="608"/>
        <v>131205.24898225165</v>
      </c>
      <c r="HI14" s="93">
        <f t="shared" si="609"/>
        <v>0</v>
      </c>
      <c r="HJ14" s="88" t="s">
        <v>17</v>
      </c>
      <c r="HK14" s="88" t="s">
        <v>17</v>
      </c>
      <c r="HL14" s="94">
        <f t="shared" si="938"/>
        <v>1953.3188129228722</v>
      </c>
      <c r="HM14" s="95">
        <f t="shared" si="610"/>
        <v>1.0022677754961615</v>
      </c>
      <c r="HN14" s="96">
        <f t="shared" si="939"/>
        <v>0.28910405370846026</v>
      </c>
      <c r="HO14" s="92">
        <f t="shared" si="611"/>
        <v>3.0135519000068001E-2</v>
      </c>
      <c r="HP14" s="93">
        <f t="shared" si="612"/>
        <v>131205.24898225165</v>
      </c>
      <c r="HQ14" s="93">
        <f t="shared" si="613"/>
        <v>0</v>
      </c>
      <c r="HR14" s="88" t="s">
        <v>17</v>
      </c>
      <c r="HS14" s="88" t="s">
        <v>17</v>
      </c>
      <c r="HT14" s="94">
        <f t="shared" si="940"/>
        <v>1953.3188129228722</v>
      </c>
      <c r="HU14" s="95">
        <f t="shared" si="614"/>
        <v>1.0022677754961615</v>
      </c>
      <c r="HV14" s="96">
        <f t="shared" si="941"/>
        <v>0.28910405370846026</v>
      </c>
      <c r="HW14" s="92">
        <f t="shared" si="615"/>
        <v>3.0135519000068001E-2</v>
      </c>
      <c r="HX14" s="93">
        <f t="shared" si="616"/>
        <v>131205.24898225165</v>
      </c>
      <c r="HY14" s="93">
        <f t="shared" si="617"/>
        <v>0</v>
      </c>
      <c r="HZ14" s="88" t="s">
        <v>17</v>
      </c>
      <c r="IA14" s="88" t="s">
        <v>17</v>
      </c>
      <c r="IB14" s="94">
        <f t="shared" si="942"/>
        <v>1953.3188129228722</v>
      </c>
      <c r="IC14" s="95">
        <f t="shared" si="618"/>
        <v>1.0022677754961615</v>
      </c>
      <c r="ID14" s="96">
        <f t="shared" si="943"/>
        <v>0.28910405370846026</v>
      </c>
      <c r="IE14" s="92">
        <f t="shared" si="619"/>
        <v>3.0135519000068001E-2</v>
      </c>
      <c r="IF14" s="93">
        <f t="shared" si="620"/>
        <v>131205.24898225165</v>
      </c>
      <c r="IG14" s="93">
        <f t="shared" si="621"/>
        <v>0</v>
      </c>
      <c r="IH14" s="88" t="s">
        <v>17</v>
      </c>
      <c r="II14" s="88" t="s">
        <v>17</v>
      </c>
      <c r="IJ14" s="94">
        <f t="shared" si="944"/>
        <v>1953.3188129228722</v>
      </c>
      <c r="IK14" s="95">
        <f t="shared" si="622"/>
        <v>1.0022677754961615</v>
      </c>
      <c r="IL14" s="96">
        <f t="shared" si="945"/>
        <v>0.28910405370846026</v>
      </c>
      <c r="IM14" s="92">
        <f t="shared" si="623"/>
        <v>3.0135519000068001E-2</v>
      </c>
      <c r="IN14" s="93">
        <f t="shared" si="624"/>
        <v>131205.24898225165</v>
      </c>
      <c r="IO14" s="93">
        <f t="shared" si="625"/>
        <v>0</v>
      </c>
      <c r="IP14" s="88" t="s">
        <v>17</v>
      </c>
      <c r="IQ14" s="88" t="s">
        <v>17</v>
      </c>
      <c r="IR14" s="94">
        <f t="shared" si="946"/>
        <v>1953.3188129228722</v>
      </c>
      <c r="IS14" s="95">
        <f t="shared" si="626"/>
        <v>1.0022677754961615</v>
      </c>
      <c r="IT14" s="96">
        <f t="shared" si="947"/>
        <v>0.28910405370846026</v>
      </c>
      <c r="IU14" s="92">
        <f t="shared" si="627"/>
        <v>3.0135519000068001E-2</v>
      </c>
      <c r="IV14" s="93">
        <f t="shared" si="628"/>
        <v>131205.24898225165</v>
      </c>
      <c r="IW14" s="93">
        <f t="shared" si="629"/>
        <v>0</v>
      </c>
      <c r="IX14" s="88" t="s">
        <v>17</v>
      </c>
      <c r="IY14" s="88" t="s">
        <v>17</v>
      </c>
      <c r="IZ14" s="94">
        <f t="shared" si="948"/>
        <v>1953.3188129228722</v>
      </c>
      <c r="JA14" s="95">
        <f t="shared" si="630"/>
        <v>1.0022677754961615</v>
      </c>
      <c r="JB14" s="96">
        <f t="shared" si="949"/>
        <v>0.28910405370846026</v>
      </c>
      <c r="JC14" s="92">
        <f t="shared" si="631"/>
        <v>3.0135519000068001E-2</v>
      </c>
      <c r="JD14" s="93">
        <f t="shared" si="632"/>
        <v>131205.24898225165</v>
      </c>
      <c r="JE14" s="93">
        <f t="shared" si="633"/>
        <v>0</v>
      </c>
      <c r="JF14" s="88" t="s">
        <v>17</v>
      </c>
      <c r="JG14" s="88" t="s">
        <v>17</v>
      </c>
      <c r="JH14" s="94">
        <f t="shared" si="950"/>
        <v>1953.3188129228722</v>
      </c>
      <c r="JI14" s="95">
        <f t="shared" si="634"/>
        <v>1.0022677754961615</v>
      </c>
      <c r="JJ14" s="96">
        <f t="shared" si="951"/>
        <v>0.28910405370846026</v>
      </c>
      <c r="JK14" s="92">
        <f t="shared" si="635"/>
        <v>3.0135519000068001E-2</v>
      </c>
      <c r="JL14" s="93">
        <f t="shared" si="636"/>
        <v>131205.24898225165</v>
      </c>
      <c r="JM14" s="93">
        <f t="shared" si="637"/>
        <v>0</v>
      </c>
      <c r="JN14" s="88" t="s">
        <v>17</v>
      </c>
      <c r="JO14" s="88" t="s">
        <v>17</v>
      </c>
      <c r="JP14" s="94">
        <f t="shared" si="952"/>
        <v>1953.3188129228722</v>
      </c>
      <c r="JQ14" s="95">
        <f t="shared" si="638"/>
        <v>1.0022677754961615</v>
      </c>
      <c r="JR14" s="96">
        <f t="shared" si="953"/>
        <v>0.28910405370846026</v>
      </c>
      <c r="JS14" s="92">
        <f t="shared" si="639"/>
        <v>3.0135519000068001E-2</v>
      </c>
      <c r="JT14" s="93">
        <f t="shared" si="640"/>
        <v>131205.24898225165</v>
      </c>
      <c r="JU14" s="93">
        <f t="shared" si="641"/>
        <v>0</v>
      </c>
      <c r="JV14" s="88" t="s">
        <v>17</v>
      </c>
      <c r="JW14" s="88" t="s">
        <v>17</v>
      </c>
      <c r="JX14" s="94">
        <f t="shared" si="954"/>
        <v>1953.3188129228722</v>
      </c>
      <c r="JY14" s="95">
        <f t="shared" si="642"/>
        <v>1.0022677754961615</v>
      </c>
      <c r="JZ14" s="96">
        <f t="shared" si="955"/>
        <v>0.28910405370846026</v>
      </c>
      <c r="KA14" s="92">
        <f t="shared" si="643"/>
        <v>3.0135519000068001E-2</v>
      </c>
      <c r="KB14" s="93">
        <f t="shared" si="644"/>
        <v>131205.24898225165</v>
      </c>
      <c r="KC14" s="93">
        <f t="shared" si="645"/>
        <v>0</v>
      </c>
      <c r="KD14" s="88" t="s">
        <v>17</v>
      </c>
      <c r="KE14" s="88" t="s">
        <v>17</v>
      </c>
      <c r="KF14" s="94">
        <f t="shared" si="956"/>
        <v>1953.3188129228722</v>
      </c>
      <c r="KG14" s="95">
        <f t="shared" si="646"/>
        <v>1.0022677754961615</v>
      </c>
      <c r="KH14" s="96">
        <f t="shared" si="957"/>
        <v>0.28910405370846026</v>
      </c>
      <c r="KI14" s="92">
        <f t="shared" si="647"/>
        <v>3.0135519000068001E-2</v>
      </c>
      <c r="KJ14" s="93">
        <f t="shared" si="648"/>
        <v>131205.24898225165</v>
      </c>
      <c r="KK14" s="93">
        <f t="shared" si="649"/>
        <v>0</v>
      </c>
      <c r="KL14" s="88" t="s">
        <v>17</v>
      </c>
      <c r="KM14" s="88" t="s">
        <v>17</v>
      </c>
      <c r="KN14" s="94">
        <f t="shared" si="958"/>
        <v>1953.3188129228722</v>
      </c>
      <c r="KO14" s="95">
        <f t="shared" si="650"/>
        <v>1.0022677754961615</v>
      </c>
      <c r="KP14" s="96">
        <f t="shared" si="959"/>
        <v>0.28910405370846026</v>
      </c>
      <c r="KQ14" s="92">
        <f t="shared" si="651"/>
        <v>3.0135519000068001E-2</v>
      </c>
      <c r="KR14" s="93">
        <f t="shared" si="652"/>
        <v>131205.24898225165</v>
      </c>
      <c r="KS14" s="93">
        <f t="shared" si="653"/>
        <v>0</v>
      </c>
      <c r="KT14" s="88" t="s">
        <v>17</v>
      </c>
      <c r="KU14" s="88" t="s">
        <v>17</v>
      </c>
      <c r="KV14" s="94">
        <f t="shared" si="960"/>
        <v>1953.3188129228722</v>
      </c>
      <c r="KW14" s="95">
        <f t="shared" si="654"/>
        <v>1.0022677754961615</v>
      </c>
      <c r="KX14" s="96">
        <f t="shared" si="961"/>
        <v>0.28910405370846026</v>
      </c>
      <c r="KY14" s="92">
        <f t="shared" si="655"/>
        <v>3.0135519000068001E-2</v>
      </c>
      <c r="KZ14" s="93">
        <f t="shared" si="656"/>
        <v>131205.24898225165</v>
      </c>
      <c r="LA14" s="93">
        <f t="shared" si="657"/>
        <v>0</v>
      </c>
      <c r="LB14" s="88" t="s">
        <v>17</v>
      </c>
      <c r="LC14" s="88" t="s">
        <v>17</v>
      </c>
      <c r="LD14" s="94">
        <f t="shared" si="962"/>
        <v>1953.3188129228722</v>
      </c>
      <c r="LE14" s="95">
        <f t="shared" si="658"/>
        <v>1.0022677754961615</v>
      </c>
      <c r="LF14" s="96">
        <f t="shared" si="963"/>
        <v>0.28910405370846026</v>
      </c>
      <c r="LG14" s="92">
        <f t="shared" si="659"/>
        <v>3.0135519000068001E-2</v>
      </c>
      <c r="LH14" s="93">
        <f t="shared" si="660"/>
        <v>131205.24898225165</v>
      </c>
      <c r="LI14" s="93">
        <f t="shared" si="661"/>
        <v>0</v>
      </c>
      <c r="LJ14" s="88" t="s">
        <v>17</v>
      </c>
      <c r="LK14" s="88" t="s">
        <v>17</v>
      </c>
      <c r="LL14" s="94">
        <f t="shared" si="964"/>
        <v>1953.3188129228722</v>
      </c>
      <c r="LM14" s="95">
        <f t="shared" si="662"/>
        <v>1.0022677754961615</v>
      </c>
      <c r="LN14" s="96">
        <f t="shared" si="965"/>
        <v>0.28910405370846026</v>
      </c>
      <c r="LO14" s="92">
        <f t="shared" si="663"/>
        <v>3.0135519000068001E-2</v>
      </c>
      <c r="LP14" s="93">
        <f t="shared" si="664"/>
        <v>131205.24898225165</v>
      </c>
      <c r="LQ14" s="93">
        <f t="shared" si="665"/>
        <v>0</v>
      </c>
      <c r="LR14" s="88" t="s">
        <v>17</v>
      </c>
      <c r="LS14" s="88" t="s">
        <v>17</v>
      </c>
      <c r="LT14" s="94">
        <f t="shared" si="966"/>
        <v>1953.3188129228722</v>
      </c>
      <c r="LU14" s="95">
        <f t="shared" si="666"/>
        <v>1.0022677754961615</v>
      </c>
      <c r="LV14" s="96">
        <f t="shared" si="967"/>
        <v>0.28910405370846026</v>
      </c>
      <c r="LW14" s="92">
        <f t="shared" si="667"/>
        <v>3.0135519000068001E-2</v>
      </c>
      <c r="LX14" s="93">
        <f t="shared" si="668"/>
        <v>131205.24898225165</v>
      </c>
      <c r="LY14" s="93">
        <f t="shared" si="669"/>
        <v>0</v>
      </c>
      <c r="LZ14" s="88" t="s">
        <v>17</v>
      </c>
      <c r="MA14" s="88" t="s">
        <v>17</v>
      </c>
      <c r="MB14" s="94">
        <f t="shared" si="968"/>
        <v>1953.3188129228722</v>
      </c>
      <c r="MC14" s="95">
        <f t="shared" si="670"/>
        <v>1.0022677754961615</v>
      </c>
      <c r="MD14" s="96">
        <f t="shared" si="969"/>
        <v>0.28910405370846026</v>
      </c>
      <c r="ME14" s="92">
        <f t="shared" si="671"/>
        <v>3.0135519000068001E-2</v>
      </c>
      <c r="MF14" s="93">
        <f t="shared" si="672"/>
        <v>131205.24898225165</v>
      </c>
      <c r="MG14" s="93">
        <f t="shared" si="673"/>
        <v>0</v>
      </c>
      <c r="MH14" s="88" t="s">
        <v>17</v>
      </c>
      <c r="MI14" s="88" t="s">
        <v>17</v>
      </c>
      <c r="MJ14" s="94">
        <f t="shared" si="970"/>
        <v>1953.3188129228722</v>
      </c>
      <c r="MK14" s="95">
        <f t="shared" si="674"/>
        <v>1.0022677754961615</v>
      </c>
      <c r="ML14" s="96">
        <f t="shared" si="971"/>
        <v>0.28910405370846026</v>
      </c>
      <c r="MM14" s="92">
        <f t="shared" si="675"/>
        <v>3.0135519000068001E-2</v>
      </c>
      <c r="MN14" s="93">
        <f t="shared" si="676"/>
        <v>131205.24898225165</v>
      </c>
      <c r="MO14" s="93">
        <f t="shared" si="677"/>
        <v>0</v>
      </c>
      <c r="MP14" s="88" t="s">
        <v>17</v>
      </c>
      <c r="MQ14" s="88" t="s">
        <v>17</v>
      </c>
      <c r="MR14" s="94">
        <f t="shared" si="972"/>
        <v>1953.3188129228722</v>
      </c>
      <c r="MS14" s="95">
        <f t="shared" si="678"/>
        <v>1.0022677754961615</v>
      </c>
      <c r="MT14" s="96">
        <f t="shared" si="973"/>
        <v>0.28910405370846026</v>
      </c>
      <c r="MU14" s="92">
        <f t="shared" si="679"/>
        <v>3.0135519000068001E-2</v>
      </c>
      <c r="MV14" s="93">
        <f t="shared" si="680"/>
        <v>131205.24898225165</v>
      </c>
      <c r="MW14" s="93">
        <f t="shared" si="681"/>
        <v>0</v>
      </c>
      <c r="MX14" s="88" t="s">
        <v>17</v>
      </c>
      <c r="MY14" s="88" t="s">
        <v>17</v>
      </c>
      <c r="MZ14" s="94">
        <f t="shared" si="974"/>
        <v>1953.3188129228722</v>
      </c>
      <c r="NA14" s="95">
        <f t="shared" si="682"/>
        <v>1.0022677754961615</v>
      </c>
      <c r="NB14" s="96">
        <f t="shared" si="975"/>
        <v>0.28910405370846026</v>
      </c>
      <c r="NC14" s="92">
        <f t="shared" si="683"/>
        <v>3.0135519000068001E-2</v>
      </c>
      <c r="ND14" s="93">
        <f t="shared" si="684"/>
        <v>131205.24898225165</v>
      </c>
      <c r="NE14" s="93">
        <f t="shared" si="685"/>
        <v>0</v>
      </c>
      <c r="NF14" s="88" t="s">
        <v>17</v>
      </c>
      <c r="NG14" s="88" t="s">
        <v>17</v>
      </c>
      <c r="NH14" s="94">
        <f t="shared" si="976"/>
        <v>1953.3188129228722</v>
      </c>
      <c r="NI14" s="95">
        <f t="shared" si="686"/>
        <v>1.0022677754961615</v>
      </c>
      <c r="NJ14" s="96">
        <f t="shared" si="977"/>
        <v>0.28910405370846026</v>
      </c>
      <c r="NK14" s="92">
        <f t="shared" si="687"/>
        <v>3.0135519000068001E-2</v>
      </c>
      <c r="NL14" s="93">
        <f t="shared" si="688"/>
        <v>131205.24898225165</v>
      </c>
      <c r="NM14" s="93">
        <f t="shared" si="689"/>
        <v>0</v>
      </c>
      <c r="NN14" s="88" t="s">
        <v>17</v>
      </c>
      <c r="NO14" s="88" t="s">
        <v>17</v>
      </c>
      <c r="NP14" s="94">
        <f t="shared" si="978"/>
        <v>1953.3188129228722</v>
      </c>
      <c r="NQ14" s="95">
        <f t="shared" si="690"/>
        <v>1.0022677754961615</v>
      </c>
      <c r="NR14" s="96">
        <f t="shared" si="979"/>
        <v>0.28910405370846026</v>
      </c>
      <c r="NS14" s="92">
        <f t="shared" si="691"/>
        <v>3.0135519000068001E-2</v>
      </c>
      <c r="NT14" s="93">
        <f t="shared" si="692"/>
        <v>131205.24898225165</v>
      </c>
      <c r="NU14" s="93">
        <f t="shared" si="693"/>
        <v>0</v>
      </c>
      <c r="NV14" s="88" t="s">
        <v>17</v>
      </c>
      <c r="NW14" s="88" t="s">
        <v>17</v>
      </c>
      <c r="NX14" s="94">
        <f t="shared" si="980"/>
        <v>1953.3188129228722</v>
      </c>
      <c r="NY14" s="95">
        <f t="shared" si="694"/>
        <v>1.0022677754961615</v>
      </c>
      <c r="NZ14" s="96">
        <f t="shared" si="981"/>
        <v>0.28910405370846026</v>
      </c>
      <c r="OA14" s="92">
        <f t="shared" si="695"/>
        <v>3.0135519000068001E-2</v>
      </c>
      <c r="OB14" s="93">
        <f t="shared" si="696"/>
        <v>131205.24898225165</v>
      </c>
      <c r="OC14" s="93">
        <f t="shared" si="697"/>
        <v>0</v>
      </c>
      <c r="OD14" s="88" t="s">
        <v>17</v>
      </c>
      <c r="OE14" s="88" t="s">
        <v>17</v>
      </c>
      <c r="OF14" s="94">
        <f t="shared" si="982"/>
        <v>1953.3188129228722</v>
      </c>
      <c r="OG14" s="95">
        <f t="shared" si="698"/>
        <v>1.0022677754961615</v>
      </c>
      <c r="OH14" s="96">
        <f t="shared" si="983"/>
        <v>0.28910405370846026</v>
      </c>
      <c r="OI14" s="92">
        <f t="shared" si="699"/>
        <v>3.0135519000068001E-2</v>
      </c>
      <c r="OJ14" s="93">
        <f t="shared" si="700"/>
        <v>131205.24898225165</v>
      </c>
      <c r="OK14" s="93">
        <f t="shared" si="701"/>
        <v>0</v>
      </c>
      <c r="OL14" s="88" t="s">
        <v>17</v>
      </c>
      <c r="OM14" s="88" t="s">
        <v>17</v>
      </c>
      <c r="ON14" s="94">
        <f t="shared" si="984"/>
        <v>1953.3188129228722</v>
      </c>
      <c r="OO14" s="95">
        <f t="shared" si="702"/>
        <v>1.0022677754961615</v>
      </c>
      <c r="OP14" s="96">
        <f t="shared" si="985"/>
        <v>0.28910405370846026</v>
      </c>
      <c r="OQ14" s="92">
        <f t="shared" si="703"/>
        <v>3.0135519000068001E-2</v>
      </c>
      <c r="OR14" s="93">
        <f t="shared" si="704"/>
        <v>131205.24898225165</v>
      </c>
      <c r="OS14" s="93">
        <f t="shared" si="705"/>
        <v>0</v>
      </c>
      <c r="OT14" s="88" t="s">
        <v>17</v>
      </c>
      <c r="OU14" s="88" t="s">
        <v>17</v>
      </c>
      <c r="OV14" s="94">
        <f t="shared" si="986"/>
        <v>1953.3188129228722</v>
      </c>
      <c r="OW14" s="95">
        <f t="shared" si="706"/>
        <v>1.0022677754961615</v>
      </c>
      <c r="OX14" s="96">
        <f t="shared" si="987"/>
        <v>0.28910405370846026</v>
      </c>
      <c r="OY14" s="92">
        <f t="shared" si="707"/>
        <v>3.0135519000068001E-2</v>
      </c>
      <c r="OZ14" s="93">
        <f t="shared" si="708"/>
        <v>131205.24898225165</v>
      </c>
      <c r="PA14" s="93">
        <f t="shared" si="709"/>
        <v>0</v>
      </c>
      <c r="PB14" s="88" t="s">
        <v>17</v>
      </c>
      <c r="PC14" s="88" t="s">
        <v>17</v>
      </c>
      <c r="PD14" s="94">
        <f t="shared" si="988"/>
        <v>1953.3188129228722</v>
      </c>
      <c r="PE14" s="95">
        <f t="shared" si="710"/>
        <v>1.0022677754961615</v>
      </c>
      <c r="PF14" s="96">
        <f t="shared" si="989"/>
        <v>0.28910405370846026</v>
      </c>
      <c r="PG14" s="92">
        <f t="shared" si="711"/>
        <v>3.0135519000068001E-2</v>
      </c>
      <c r="PH14" s="93">
        <f t="shared" si="712"/>
        <v>131205.24898225165</v>
      </c>
      <c r="PI14" s="93">
        <f t="shared" si="713"/>
        <v>0</v>
      </c>
      <c r="PJ14" s="88" t="s">
        <v>17</v>
      </c>
      <c r="PK14" s="88" t="s">
        <v>17</v>
      </c>
      <c r="PL14" s="94">
        <f t="shared" si="990"/>
        <v>1953.3188129228722</v>
      </c>
      <c r="PM14" s="95">
        <f t="shared" si="714"/>
        <v>1.0022677754961615</v>
      </c>
      <c r="PN14" s="96">
        <f t="shared" si="991"/>
        <v>0.28910405370846026</v>
      </c>
      <c r="PO14" s="92">
        <f t="shared" si="715"/>
        <v>3.0135519000068001E-2</v>
      </c>
      <c r="PP14" s="93">
        <f t="shared" si="716"/>
        <v>131205.24898225165</v>
      </c>
      <c r="PQ14" s="93">
        <f t="shared" si="717"/>
        <v>0</v>
      </c>
      <c r="PR14" s="88" t="s">
        <v>17</v>
      </c>
      <c r="PS14" s="88" t="s">
        <v>17</v>
      </c>
      <c r="PT14" s="94">
        <f t="shared" si="992"/>
        <v>1953.3188129228722</v>
      </c>
      <c r="PU14" s="95">
        <f t="shared" si="718"/>
        <v>1.0022677754961615</v>
      </c>
      <c r="PV14" s="96">
        <f t="shared" si="993"/>
        <v>0.28910405370846026</v>
      </c>
      <c r="PW14" s="92">
        <f t="shared" si="719"/>
        <v>3.0135519000068001E-2</v>
      </c>
      <c r="PX14" s="93">
        <f t="shared" si="720"/>
        <v>131205.24898225165</v>
      </c>
      <c r="PY14" s="93">
        <f t="shared" si="721"/>
        <v>0</v>
      </c>
      <c r="PZ14" s="88" t="s">
        <v>17</v>
      </c>
      <c r="QA14" s="88" t="s">
        <v>17</v>
      </c>
      <c r="QB14" s="94">
        <f t="shared" si="994"/>
        <v>1953.3188129228722</v>
      </c>
      <c r="QC14" s="95">
        <f t="shared" si="722"/>
        <v>1.0022677754961615</v>
      </c>
      <c r="QD14" s="96">
        <f t="shared" si="995"/>
        <v>0.28910405370846026</v>
      </c>
      <c r="QE14" s="92">
        <f t="shared" si="723"/>
        <v>3.0135519000068001E-2</v>
      </c>
      <c r="QF14" s="93">
        <f t="shared" si="724"/>
        <v>131205.24898225165</v>
      </c>
      <c r="QG14" s="93">
        <f t="shared" si="725"/>
        <v>0</v>
      </c>
      <c r="QH14" s="88" t="s">
        <v>17</v>
      </c>
      <c r="QI14" s="88" t="s">
        <v>17</v>
      </c>
      <c r="QJ14" s="94">
        <f t="shared" si="996"/>
        <v>1953.3188129228722</v>
      </c>
      <c r="QK14" s="95">
        <f t="shared" si="726"/>
        <v>1.0022677754961615</v>
      </c>
      <c r="QL14" s="96">
        <f t="shared" si="997"/>
        <v>0.28910405370846026</v>
      </c>
      <c r="QM14" s="92">
        <f t="shared" si="727"/>
        <v>3.0135519000068001E-2</v>
      </c>
      <c r="QN14" s="93">
        <f t="shared" si="728"/>
        <v>131205.24898225165</v>
      </c>
      <c r="QO14" s="93">
        <f t="shared" si="729"/>
        <v>0</v>
      </c>
      <c r="QP14" s="88" t="s">
        <v>17</v>
      </c>
      <c r="QQ14" s="88" t="s">
        <v>17</v>
      </c>
      <c r="QR14" s="94">
        <f t="shared" si="998"/>
        <v>1953.3188129228722</v>
      </c>
      <c r="QS14" s="95">
        <f t="shared" si="730"/>
        <v>1.0022677754961615</v>
      </c>
      <c r="QT14" s="96">
        <f t="shared" si="999"/>
        <v>0.28910405370846026</v>
      </c>
      <c r="QU14" s="92">
        <f t="shared" si="731"/>
        <v>3.0135519000068001E-2</v>
      </c>
      <c r="QV14" s="93">
        <f t="shared" si="732"/>
        <v>131205.24898225165</v>
      </c>
      <c r="QW14" s="93">
        <f t="shared" si="733"/>
        <v>0</v>
      </c>
      <c r="QX14" s="88" t="s">
        <v>17</v>
      </c>
      <c r="QY14" s="88" t="s">
        <v>17</v>
      </c>
      <c r="QZ14" s="94">
        <f t="shared" si="1000"/>
        <v>1953.3188129228722</v>
      </c>
      <c r="RA14" s="95">
        <f t="shared" si="734"/>
        <v>1.0022677754961615</v>
      </c>
      <c r="RB14" s="96">
        <f t="shared" si="1001"/>
        <v>0.28910405370846026</v>
      </c>
      <c r="RC14" s="92">
        <f t="shared" si="735"/>
        <v>3.0135519000068001E-2</v>
      </c>
      <c r="RD14" s="93">
        <f t="shared" si="736"/>
        <v>131205.24898225165</v>
      </c>
      <c r="RE14" s="93">
        <f t="shared" si="737"/>
        <v>0</v>
      </c>
      <c r="RF14" s="88" t="s">
        <v>17</v>
      </c>
      <c r="RG14" s="88" t="s">
        <v>17</v>
      </c>
      <c r="RH14" s="94">
        <f t="shared" si="1002"/>
        <v>1953.3188129228722</v>
      </c>
      <c r="RI14" s="95">
        <f t="shared" si="738"/>
        <v>1.0022677754961615</v>
      </c>
      <c r="RJ14" s="96">
        <f t="shared" si="1003"/>
        <v>0.28910405370846026</v>
      </c>
      <c r="RK14" s="92">
        <f t="shared" si="739"/>
        <v>3.0135519000068001E-2</v>
      </c>
      <c r="RL14" s="93">
        <f t="shared" si="740"/>
        <v>131205.24898225165</v>
      </c>
      <c r="RM14" s="93">
        <f t="shared" si="741"/>
        <v>0</v>
      </c>
      <c r="RN14" s="88" t="s">
        <v>17</v>
      </c>
      <c r="RO14" s="88" t="s">
        <v>17</v>
      </c>
      <c r="RP14" s="94">
        <f t="shared" si="1004"/>
        <v>1953.3188129228722</v>
      </c>
      <c r="RQ14" s="95">
        <f t="shared" si="742"/>
        <v>1.0022677754961615</v>
      </c>
      <c r="RR14" s="96">
        <f t="shared" si="1005"/>
        <v>0.28910405370846026</v>
      </c>
      <c r="RS14" s="92">
        <f t="shared" si="743"/>
        <v>3.0135519000068001E-2</v>
      </c>
      <c r="RT14" s="93">
        <f t="shared" si="744"/>
        <v>131205.24898225165</v>
      </c>
      <c r="RU14" s="93">
        <f t="shared" si="745"/>
        <v>0</v>
      </c>
      <c r="RV14" s="88" t="s">
        <v>17</v>
      </c>
      <c r="RW14" s="88" t="s">
        <v>17</v>
      </c>
      <c r="RX14" s="94">
        <f t="shared" si="1006"/>
        <v>1953.3188129228722</v>
      </c>
      <c r="RY14" s="95">
        <f t="shared" si="746"/>
        <v>1.0022677754961615</v>
      </c>
      <c r="RZ14" s="96">
        <f t="shared" si="1007"/>
        <v>0.28910405370846026</v>
      </c>
      <c r="SA14" s="92">
        <f t="shared" si="747"/>
        <v>3.0135519000068001E-2</v>
      </c>
      <c r="SB14" s="93">
        <f t="shared" si="748"/>
        <v>131205.24898225165</v>
      </c>
      <c r="SC14" s="93">
        <f t="shared" si="749"/>
        <v>0</v>
      </c>
      <c r="SD14" s="88" t="s">
        <v>17</v>
      </c>
      <c r="SE14" s="88" t="s">
        <v>17</v>
      </c>
      <c r="SF14" s="94">
        <f t="shared" si="1008"/>
        <v>1953.3188129228722</v>
      </c>
      <c r="SG14" s="95">
        <f t="shared" si="750"/>
        <v>1.0022677754961615</v>
      </c>
      <c r="SH14" s="96">
        <f t="shared" si="1009"/>
        <v>0.28910405370846026</v>
      </c>
      <c r="SI14" s="92">
        <f t="shared" si="751"/>
        <v>3.0135519000068001E-2</v>
      </c>
      <c r="SJ14" s="93">
        <f t="shared" si="752"/>
        <v>131205.24898225165</v>
      </c>
      <c r="SK14" s="93">
        <f t="shared" si="753"/>
        <v>0</v>
      </c>
      <c r="SL14" s="88" t="s">
        <v>17</v>
      </c>
      <c r="SM14" s="88" t="s">
        <v>17</v>
      </c>
      <c r="SN14" s="94">
        <f t="shared" si="1010"/>
        <v>1953.3188129228722</v>
      </c>
      <c r="SO14" s="95">
        <f t="shared" si="754"/>
        <v>1.0022677754961615</v>
      </c>
      <c r="SP14" s="96">
        <f t="shared" si="1011"/>
        <v>0.28910405370846026</v>
      </c>
      <c r="SQ14" s="92">
        <f t="shared" si="755"/>
        <v>3.0135519000068001E-2</v>
      </c>
      <c r="SR14" s="93">
        <f t="shared" si="756"/>
        <v>131205.24898225165</v>
      </c>
      <c r="SS14" s="93">
        <f t="shared" si="757"/>
        <v>0</v>
      </c>
      <c r="ST14" s="88" t="s">
        <v>17</v>
      </c>
      <c r="SU14" s="88" t="s">
        <v>17</v>
      </c>
      <c r="SV14" s="94">
        <f t="shared" si="1012"/>
        <v>1953.3188129228722</v>
      </c>
      <c r="SW14" s="95">
        <f t="shared" si="758"/>
        <v>1.0022677754961615</v>
      </c>
      <c r="SX14" s="96">
        <f t="shared" si="1013"/>
        <v>0.28910405370846026</v>
      </c>
      <c r="SY14" s="92">
        <f t="shared" si="759"/>
        <v>3.0135519000068001E-2</v>
      </c>
      <c r="SZ14" s="93">
        <f t="shared" si="760"/>
        <v>131205.24898225165</v>
      </c>
      <c r="TA14" s="93">
        <f t="shared" si="761"/>
        <v>0</v>
      </c>
      <c r="TB14" s="88" t="s">
        <v>17</v>
      </c>
      <c r="TC14" s="88" t="s">
        <v>17</v>
      </c>
      <c r="TD14" s="94">
        <f t="shared" si="1014"/>
        <v>1953.3188129228722</v>
      </c>
      <c r="TE14" s="95">
        <f t="shared" si="762"/>
        <v>1.0022677754961615</v>
      </c>
      <c r="TF14" s="96">
        <f t="shared" si="1015"/>
        <v>0.28910405370846026</v>
      </c>
      <c r="TG14" s="92">
        <f t="shared" si="763"/>
        <v>3.0135519000068001E-2</v>
      </c>
      <c r="TH14" s="93">
        <f t="shared" si="764"/>
        <v>131205.24898225165</v>
      </c>
      <c r="TI14" s="93">
        <f t="shared" si="765"/>
        <v>0</v>
      </c>
      <c r="TJ14" s="88" t="s">
        <v>17</v>
      </c>
      <c r="TK14" s="88" t="s">
        <v>17</v>
      </c>
      <c r="TL14" s="94">
        <f t="shared" si="1016"/>
        <v>1953.3188129228722</v>
      </c>
      <c r="TM14" s="95">
        <f t="shared" si="766"/>
        <v>1.0022677754961615</v>
      </c>
      <c r="TN14" s="96">
        <f t="shared" si="1017"/>
        <v>0.28910405370846026</v>
      </c>
      <c r="TO14" s="92">
        <f t="shared" si="767"/>
        <v>3.0135519000068001E-2</v>
      </c>
      <c r="TP14" s="93">
        <f t="shared" si="768"/>
        <v>131205.24898225165</v>
      </c>
      <c r="TQ14" s="93">
        <f t="shared" si="769"/>
        <v>0</v>
      </c>
      <c r="TR14" s="88" t="s">
        <v>17</v>
      </c>
      <c r="TS14" s="88" t="s">
        <v>17</v>
      </c>
      <c r="TT14" s="94">
        <f t="shared" si="1018"/>
        <v>1953.3188129228722</v>
      </c>
      <c r="TU14" s="95">
        <f t="shared" si="770"/>
        <v>1.0022677754961615</v>
      </c>
      <c r="TV14" s="96">
        <f t="shared" si="1019"/>
        <v>0.28910405370846026</v>
      </c>
      <c r="TW14" s="92">
        <f t="shared" si="771"/>
        <v>3.0135519000068001E-2</v>
      </c>
      <c r="TX14" s="93">
        <f t="shared" si="772"/>
        <v>131205.24898225165</v>
      </c>
      <c r="TY14" s="93">
        <f t="shared" si="773"/>
        <v>0</v>
      </c>
      <c r="TZ14" s="88" t="s">
        <v>17</v>
      </c>
      <c r="UA14" s="88" t="s">
        <v>17</v>
      </c>
      <c r="UB14" s="94">
        <f t="shared" si="1020"/>
        <v>1953.3188129228722</v>
      </c>
      <c r="UC14" s="95">
        <f t="shared" si="774"/>
        <v>1.0022677754961615</v>
      </c>
      <c r="UD14" s="96">
        <f t="shared" si="1021"/>
        <v>0.28910405370846026</v>
      </c>
      <c r="UE14" s="92">
        <f t="shared" si="775"/>
        <v>3.0135519000068001E-2</v>
      </c>
      <c r="UF14" s="93">
        <f t="shared" si="776"/>
        <v>131205.24898225165</v>
      </c>
      <c r="UG14" s="93">
        <f t="shared" si="777"/>
        <v>0</v>
      </c>
      <c r="UH14" s="88" t="s">
        <v>17</v>
      </c>
      <c r="UI14" s="88" t="s">
        <v>17</v>
      </c>
      <c r="UJ14" s="94">
        <f t="shared" si="1022"/>
        <v>1953.3188129228722</v>
      </c>
      <c r="UK14" s="95">
        <f t="shared" si="778"/>
        <v>1.0022677754961615</v>
      </c>
      <c r="UL14" s="96">
        <f t="shared" si="1023"/>
        <v>0.28910405370846026</v>
      </c>
      <c r="UM14" s="92">
        <f t="shared" si="779"/>
        <v>3.0135519000068001E-2</v>
      </c>
      <c r="UN14" s="93">
        <f t="shared" si="780"/>
        <v>131205.24898225165</v>
      </c>
      <c r="UO14" s="93">
        <f t="shared" si="781"/>
        <v>0</v>
      </c>
      <c r="UP14" s="88" t="s">
        <v>17</v>
      </c>
      <c r="UQ14" s="88" t="s">
        <v>17</v>
      </c>
      <c r="UR14" s="94">
        <f t="shared" si="1024"/>
        <v>1953.3188129228722</v>
      </c>
      <c r="US14" s="95">
        <f t="shared" si="782"/>
        <v>1.0022677754961615</v>
      </c>
      <c r="UT14" s="96">
        <f t="shared" si="1025"/>
        <v>0.28910405370846026</v>
      </c>
      <c r="UU14" s="92">
        <f t="shared" si="783"/>
        <v>3.0135519000068001E-2</v>
      </c>
      <c r="UV14" s="93">
        <f t="shared" si="784"/>
        <v>131205.24898225165</v>
      </c>
      <c r="UW14" s="93">
        <f t="shared" si="785"/>
        <v>0</v>
      </c>
      <c r="UX14" s="88" t="s">
        <v>17</v>
      </c>
      <c r="UY14" s="88" t="s">
        <v>17</v>
      </c>
      <c r="UZ14" s="94">
        <f t="shared" si="1026"/>
        <v>1953.3188129228722</v>
      </c>
      <c r="VA14" s="95">
        <f t="shared" si="786"/>
        <v>1.0022677754961615</v>
      </c>
      <c r="VB14" s="96">
        <f t="shared" si="1027"/>
        <v>0.28910405370846026</v>
      </c>
      <c r="VC14" s="92">
        <f t="shared" si="787"/>
        <v>3.0135519000068001E-2</v>
      </c>
      <c r="VD14" s="93">
        <f t="shared" si="788"/>
        <v>131205.24898225165</v>
      </c>
      <c r="VE14" s="93">
        <f t="shared" si="789"/>
        <v>0</v>
      </c>
      <c r="VF14" s="88" t="s">
        <v>17</v>
      </c>
      <c r="VG14" s="88" t="s">
        <v>17</v>
      </c>
      <c r="VH14" s="94">
        <f t="shared" si="1028"/>
        <v>1953.3188129228722</v>
      </c>
      <c r="VI14" s="95">
        <f t="shared" si="790"/>
        <v>1.0022677754961615</v>
      </c>
      <c r="VJ14" s="96">
        <f t="shared" si="1029"/>
        <v>0.28910405370846026</v>
      </c>
      <c r="VK14" s="92">
        <f t="shared" si="791"/>
        <v>3.0135519000068001E-2</v>
      </c>
      <c r="VL14" s="93">
        <f t="shared" si="792"/>
        <v>131205.24898225165</v>
      </c>
      <c r="VM14" s="93">
        <f t="shared" si="793"/>
        <v>0</v>
      </c>
      <c r="VN14" s="88" t="s">
        <v>17</v>
      </c>
      <c r="VO14" s="88" t="s">
        <v>17</v>
      </c>
      <c r="VP14" s="94">
        <f t="shared" si="1030"/>
        <v>1953.3188129228722</v>
      </c>
      <c r="VQ14" s="95">
        <f t="shared" si="794"/>
        <v>1.0022677754961615</v>
      </c>
      <c r="VR14" s="96">
        <f t="shared" si="1031"/>
        <v>0.28910405370846026</v>
      </c>
      <c r="VS14" s="92">
        <f t="shared" si="795"/>
        <v>3.0135519000068001E-2</v>
      </c>
      <c r="VT14" s="93">
        <f t="shared" si="796"/>
        <v>131205.24898225165</v>
      </c>
      <c r="VU14" s="93">
        <f t="shared" si="797"/>
        <v>0</v>
      </c>
      <c r="VV14" s="88" t="s">
        <v>17</v>
      </c>
      <c r="VW14" s="88" t="s">
        <v>17</v>
      </c>
      <c r="VX14" s="94">
        <f t="shared" si="1032"/>
        <v>1953.3188129228722</v>
      </c>
      <c r="VY14" s="95">
        <f t="shared" si="798"/>
        <v>1.0022677754961615</v>
      </c>
      <c r="VZ14" s="96">
        <f t="shared" si="1033"/>
        <v>0.28910405370846026</v>
      </c>
      <c r="WA14" s="92">
        <f t="shared" si="799"/>
        <v>3.0135519000068001E-2</v>
      </c>
      <c r="WB14" s="93">
        <f t="shared" si="800"/>
        <v>131205.24898225165</v>
      </c>
      <c r="WC14" s="93">
        <f t="shared" si="801"/>
        <v>0</v>
      </c>
      <c r="WD14" s="88" t="s">
        <v>17</v>
      </c>
      <c r="WE14" s="88" t="s">
        <v>17</v>
      </c>
      <c r="WF14" s="94">
        <f t="shared" si="1034"/>
        <v>1953.3188129228722</v>
      </c>
      <c r="WG14" s="95">
        <f t="shared" si="802"/>
        <v>1.0022677754961615</v>
      </c>
      <c r="WH14" s="96">
        <f t="shared" si="1035"/>
        <v>0.28910405370846026</v>
      </c>
      <c r="WI14" s="92">
        <f t="shared" si="803"/>
        <v>3.0135519000068001E-2</v>
      </c>
      <c r="WJ14" s="93">
        <f t="shared" si="804"/>
        <v>131205.24898225165</v>
      </c>
      <c r="WK14" s="93">
        <f t="shared" si="805"/>
        <v>0</v>
      </c>
      <c r="WL14" s="88" t="s">
        <v>17</v>
      </c>
      <c r="WM14" s="88" t="s">
        <v>17</v>
      </c>
      <c r="WN14" s="94">
        <f t="shared" si="1036"/>
        <v>1953.3188129228722</v>
      </c>
      <c r="WO14" s="95">
        <f t="shared" si="806"/>
        <v>1.0022677754961615</v>
      </c>
      <c r="WP14" s="96">
        <f t="shared" si="1037"/>
        <v>0.28910405370846026</v>
      </c>
      <c r="WQ14" s="92">
        <f t="shared" si="807"/>
        <v>3.0135519000068001E-2</v>
      </c>
      <c r="WR14" s="93">
        <f t="shared" si="808"/>
        <v>131205.24898225165</v>
      </c>
      <c r="WS14" s="93">
        <f t="shared" si="809"/>
        <v>0</v>
      </c>
      <c r="WT14" s="88" t="s">
        <v>17</v>
      </c>
      <c r="WU14" s="88" t="s">
        <v>17</v>
      </c>
      <c r="WV14" s="94">
        <f t="shared" si="1038"/>
        <v>1953.3188129228722</v>
      </c>
      <c r="WW14" s="95">
        <f t="shared" si="810"/>
        <v>1.0022677754961615</v>
      </c>
      <c r="WX14" s="96">
        <f t="shared" si="1039"/>
        <v>0.28910405370846026</v>
      </c>
      <c r="WY14" s="92">
        <f t="shared" si="811"/>
        <v>3.0135519000068001E-2</v>
      </c>
      <c r="WZ14" s="93">
        <f t="shared" si="812"/>
        <v>131205.24898225165</v>
      </c>
      <c r="XA14" s="93">
        <f t="shared" si="813"/>
        <v>0</v>
      </c>
      <c r="XB14" s="88" t="s">
        <v>17</v>
      </c>
      <c r="XC14" s="88" t="s">
        <v>17</v>
      </c>
      <c r="XD14" s="94">
        <f t="shared" si="1040"/>
        <v>1953.3188129228722</v>
      </c>
      <c r="XE14" s="95">
        <f t="shared" si="814"/>
        <v>1.0022677754961615</v>
      </c>
      <c r="XF14" s="96">
        <f t="shared" si="1041"/>
        <v>0.28910405370846026</v>
      </c>
      <c r="XG14" s="92">
        <f t="shared" si="815"/>
        <v>3.0135519000068001E-2</v>
      </c>
      <c r="XH14" s="93">
        <f t="shared" si="816"/>
        <v>131205.24898225165</v>
      </c>
      <c r="XI14" s="93">
        <f t="shared" si="817"/>
        <v>0</v>
      </c>
      <c r="XJ14" s="88" t="s">
        <v>17</v>
      </c>
      <c r="XK14" s="88" t="s">
        <v>17</v>
      </c>
      <c r="XL14" s="94">
        <f t="shared" si="1042"/>
        <v>1953.3188129228722</v>
      </c>
      <c r="XM14" s="95">
        <f t="shared" si="818"/>
        <v>1.0022677754961615</v>
      </c>
      <c r="XN14" s="96">
        <f t="shared" si="1043"/>
        <v>0.28910405370846026</v>
      </c>
      <c r="XO14" s="92">
        <f t="shared" si="819"/>
        <v>3.0135519000068001E-2</v>
      </c>
      <c r="XP14" s="93">
        <f t="shared" si="820"/>
        <v>131205.24898225165</v>
      </c>
      <c r="XQ14" s="93">
        <f t="shared" si="821"/>
        <v>0</v>
      </c>
      <c r="XR14" s="88" t="s">
        <v>17</v>
      </c>
      <c r="XS14" s="88" t="s">
        <v>17</v>
      </c>
      <c r="XT14" s="94">
        <f t="shared" si="1044"/>
        <v>1953.3188129228722</v>
      </c>
      <c r="XU14" s="95">
        <f t="shared" si="822"/>
        <v>1.0022677754961615</v>
      </c>
      <c r="XV14" s="96">
        <f t="shared" si="1045"/>
        <v>0.28910405370846026</v>
      </c>
      <c r="XW14" s="92">
        <f t="shared" si="823"/>
        <v>3.0135519000068001E-2</v>
      </c>
      <c r="XX14" s="93">
        <f t="shared" si="824"/>
        <v>131205.24898225165</v>
      </c>
      <c r="XY14" s="93">
        <f t="shared" si="825"/>
        <v>0</v>
      </c>
      <c r="XZ14" s="88" t="s">
        <v>17</v>
      </c>
      <c r="YA14" s="88" t="s">
        <v>17</v>
      </c>
      <c r="YB14" s="94">
        <f t="shared" si="1046"/>
        <v>1953.3188129228722</v>
      </c>
      <c r="YC14" s="95">
        <f t="shared" si="826"/>
        <v>1.0022677754961615</v>
      </c>
      <c r="YD14" s="96">
        <f t="shared" si="1047"/>
        <v>0.28910405370846026</v>
      </c>
      <c r="YE14" s="92">
        <f t="shared" si="827"/>
        <v>3.0135519000068001E-2</v>
      </c>
      <c r="YF14" s="93">
        <f t="shared" si="828"/>
        <v>131205.24898225165</v>
      </c>
      <c r="YG14" s="93">
        <f t="shared" si="829"/>
        <v>0</v>
      </c>
      <c r="YH14" s="88" t="s">
        <v>17</v>
      </c>
      <c r="YI14" s="88" t="s">
        <v>17</v>
      </c>
      <c r="YJ14" s="94">
        <f t="shared" si="1048"/>
        <v>1953.3188129228722</v>
      </c>
      <c r="YK14" s="95">
        <f t="shared" si="830"/>
        <v>1.0022677754961615</v>
      </c>
      <c r="YL14" s="96">
        <f t="shared" si="1049"/>
        <v>0.28910405370846026</v>
      </c>
      <c r="YM14" s="92">
        <f t="shared" si="831"/>
        <v>3.0135519000068001E-2</v>
      </c>
      <c r="YN14" s="93">
        <f t="shared" si="832"/>
        <v>131205.24898225165</v>
      </c>
      <c r="YO14" s="93">
        <f t="shared" si="833"/>
        <v>0</v>
      </c>
      <c r="YP14" s="88" t="s">
        <v>17</v>
      </c>
      <c r="YQ14" s="88" t="s">
        <v>17</v>
      </c>
      <c r="YR14" s="94">
        <f t="shared" si="1050"/>
        <v>1953.3188129228722</v>
      </c>
      <c r="YS14" s="95">
        <f t="shared" si="834"/>
        <v>1.0022677754961615</v>
      </c>
      <c r="YT14" s="96">
        <f t="shared" si="1051"/>
        <v>0.28910405370846026</v>
      </c>
      <c r="YU14" s="92">
        <f t="shared" si="835"/>
        <v>3.0135519000068001E-2</v>
      </c>
      <c r="YV14" s="93">
        <f t="shared" si="836"/>
        <v>131205.24898225165</v>
      </c>
      <c r="YW14" s="93">
        <f t="shared" si="837"/>
        <v>0</v>
      </c>
      <c r="YX14" s="88" t="s">
        <v>17</v>
      </c>
      <c r="YY14" s="88" t="s">
        <v>17</v>
      </c>
      <c r="YZ14" s="94">
        <f t="shared" si="1052"/>
        <v>1953.3188129228722</v>
      </c>
      <c r="ZA14" s="95">
        <f t="shared" si="838"/>
        <v>1.0022677754961615</v>
      </c>
      <c r="ZB14" s="96">
        <f t="shared" si="1053"/>
        <v>0.28910405370846026</v>
      </c>
      <c r="ZC14" s="92">
        <f t="shared" si="839"/>
        <v>3.0135519000068001E-2</v>
      </c>
      <c r="ZD14" s="93">
        <f t="shared" si="840"/>
        <v>131205.24898225165</v>
      </c>
      <c r="ZE14" s="93">
        <f t="shared" si="841"/>
        <v>0</v>
      </c>
      <c r="ZF14" s="88" t="s">
        <v>17</v>
      </c>
      <c r="ZG14" s="88" t="s">
        <v>17</v>
      </c>
      <c r="ZH14" s="94">
        <f t="shared" si="1054"/>
        <v>1953.3188129228722</v>
      </c>
      <c r="ZI14" s="95">
        <f t="shared" si="842"/>
        <v>1.0022677754961615</v>
      </c>
      <c r="ZJ14" s="96">
        <f t="shared" si="1055"/>
        <v>0.28910405370846026</v>
      </c>
      <c r="ZK14" s="92">
        <f t="shared" si="843"/>
        <v>3.0135519000068001E-2</v>
      </c>
      <c r="ZL14" s="93">
        <f t="shared" si="844"/>
        <v>131205.24898225165</v>
      </c>
      <c r="ZM14" s="93">
        <f t="shared" si="845"/>
        <v>0</v>
      </c>
      <c r="ZN14" s="88" t="s">
        <v>17</v>
      </c>
      <c r="ZO14" s="88" t="s">
        <v>17</v>
      </c>
      <c r="ZP14" s="94">
        <f t="shared" si="1056"/>
        <v>1953.3188129228722</v>
      </c>
      <c r="ZQ14" s="95">
        <f t="shared" si="846"/>
        <v>1.0022677754961615</v>
      </c>
      <c r="ZR14" s="96">
        <f t="shared" si="1057"/>
        <v>0.28910405370846026</v>
      </c>
      <c r="ZS14" s="92">
        <f t="shared" si="847"/>
        <v>3.0135519000068001E-2</v>
      </c>
      <c r="ZT14" s="93">
        <f t="shared" si="848"/>
        <v>131205.24898225165</v>
      </c>
      <c r="ZU14" s="93">
        <f t="shared" si="849"/>
        <v>0</v>
      </c>
      <c r="ZV14" s="88" t="s">
        <v>17</v>
      </c>
      <c r="ZW14" s="88" t="s">
        <v>17</v>
      </c>
      <c r="ZX14" s="94">
        <f t="shared" si="1058"/>
        <v>1953.3188129228722</v>
      </c>
      <c r="ZY14" s="95">
        <f t="shared" si="850"/>
        <v>1.0022677754961615</v>
      </c>
      <c r="ZZ14" s="96">
        <f t="shared" si="1059"/>
        <v>0.28910405370846026</v>
      </c>
      <c r="AAA14" s="92">
        <f t="shared" si="851"/>
        <v>3.0135519000068001E-2</v>
      </c>
      <c r="AAB14" s="93">
        <f t="shared" si="852"/>
        <v>131205.24898225165</v>
      </c>
      <c r="AAC14" s="93">
        <f t="shared" si="853"/>
        <v>0</v>
      </c>
      <c r="AAD14" s="88" t="s">
        <v>17</v>
      </c>
      <c r="AAE14" s="88" t="s">
        <v>17</v>
      </c>
      <c r="AAF14" s="94">
        <f t="shared" si="1060"/>
        <v>1953.3188129228722</v>
      </c>
      <c r="AAG14" s="95">
        <f t="shared" si="854"/>
        <v>1.0022677754961615</v>
      </c>
      <c r="AAH14" s="96">
        <f t="shared" si="1061"/>
        <v>0.28910405370846026</v>
      </c>
      <c r="AAI14" s="92">
        <f t="shared" si="855"/>
        <v>3.0135519000068001E-2</v>
      </c>
      <c r="AAJ14" s="93">
        <f t="shared" si="856"/>
        <v>131205.24898225165</v>
      </c>
      <c r="AAK14" s="93">
        <f t="shared" si="857"/>
        <v>0</v>
      </c>
      <c r="AAL14" s="88" t="s">
        <v>17</v>
      </c>
      <c r="AAM14" s="88" t="s">
        <v>17</v>
      </c>
      <c r="AAN14" s="94">
        <f t="shared" si="1062"/>
        <v>1953.3188129228722</v>
      </c>
      <c r="AAO14" s="95">
        <f t="shared" si="858"/>
        <v>1.0022677754961615</v>
      </c>
      <c r="AAP14" s="96">
        <f t="shared" si="1063"/>
        <v>0.28910405370846026</v>
      </c>
      <c r="AAQ14" s="92">
        <f t="shared" si="859"/>
        <v>3.0135519000068001E-2</v>
      </c>
      <c r="AAR14" s="93">
        <f t="shared" si="860"/>
        <v>131205.24898225165</v>
      </c>
      <c r="AAS14" s="93">
        <f t="shared" si="861"/>
        <v>0</v>
      </c>
      <c r="AAT14" s="88" t="s">
        <v>17</v>
      </c>
      <c r="AAU14" s="88" t="s">
        <v>17</v>
      </c>
      <c r="AAV14" s="94">
        <f t="shared" si="1064"/>
        <v>1953.3188129228722</v>
      </c>
      <c r="AAW14" s="95">
        <f t="shared" si="862"/>
        <v>1.0022677754961615</v>
      </c>
      <c r="AAX14" s="96">
        <f t="shared" si="1065"/>
        <v>0.28910405370846026</v>
      </c>
      <c r="AAY14" s="92">
        <f t="shared" si="863"/>
        <v>3.0135519000068001E-2</v>
      </c>
      <c r="AAZ14" s="93">
        <f t="shared" si="864"/>
        <v>131205.24898225165</v>
      </c>
      <c r="ABA14" s="93">
        <f t="shared" si="865"/>
        <v>0</v>
      </c>
      <c r="ABB14" s="88" t="s">
        <v>17</v>
      </c>
      <c r="ABC14" s="88" t="s">
        <v>17</v>
      </c>
      <c r="ABD14" s="94">
        <f t="shared" si="1066"/>
        <v>1953.3188129228722</v>
      </c>
      <c r="ABE14" s="95">
        <f t="shared" si="866"/>
        <v>1.0022677754961615</v>
      </c>
      <c r="ABF14" s="96">
        <f t="shared" si="1067"/>
        <v>0.28910405370846026</v>
      </c>
      <c r="ABG14" s="92">
        <f t="shared" si="867"/>
        <v>3.0135519000068001E-2</v>
      </c>
      <c r="ABH14" s="93">
        <f t="shared" si="868"/>
        <v>131205.24898225165</v>
      </c>
      <c r="ABI14" s="93">
        <f t="shared" si="869"/>
        <v>0</v>
      </c>
      <c r="ABJ14" s="88" t="s">
        <v>17</v>
      </c>
      <c r="ABK14" s="88" t="s">
        <v>17</v>
      </c>
      <c r="ABL14" s="94">
        <f t="shared" si="1068"/>
        <v>1953.3188129228722</v>
      </c>
      <c r="ABM14" s="95">
        <f t="shared" si="870"/>
        <v>1.0022677754961615</v>
      </c>
      <c r="ABN14" s="96">
        <f t="shared" si="1069"/>
        <v>0.28910405370846026</v>
      </c>
      <c r="ABO14" s="92">
        <f t="shared" si="871"/>
        <v>3.0135519000068001E-2</v>
      </c>
      <c r="ABP14" s="93">
        <f t="shared" si="872"/>
        <v>131205.24898225165</v>
      </c>
      <c r="ABQ14" s="93">
        <f t="shared" si="873"/>
        <v>0</v>
      </c>
      <c r="ABR14" s="88" t="s">
        <v>17</v>
      </c>
      <c r="ABS14" s="88" t="s">
        <v>17</v>
      </c>
      <c r="ABT14" s="94">
        <f t="shared" si="1070"/>
        <v>1953.3188129228722</v>
      </c>
      <c r="ABU14" s="95">
        <f t="shared" si="874"/>
        <v>1.0022677754961615</v>
      </c>
      <c r="ABV14" s="96">
        <f t="shared" si="1071"/>
        <v>0.28910405370846026</v>
      </c>
      <c r="ABW14" s="92">
        <f t="shared" si="875"/>
        <v>3.0135519000068001E-2</v>
      </c>
      <c r="ABX14" s="93">
        <f t="shared" si="876"/>
        <v>131205.24898225165</v>
      </c>
      <c r="ABY14" s="93">
        <f t="shared" si="877"/>
        <v>0</v>
      </c>
      <c r="ABZ14" s="88" t="s">
        <v>17</v>
      </c>
      <c r="ACA14" s="88" t="s">
        <v>17</v>
      </c>
      <c r="ACB14" s="94">
        <f t="shared" si="1072"/>
        <v>1953.3188129228722</v>
      </c>
      <c r="ACC14" s="95">
        <f t="shared" si="878"/>
        <v>1.0022677754961615</v>
      </c>
      <c r="ACD14" s="96">
        <f t="shared" si="1073"/>
        <v>0.28910405370846026</v>
      </c>
      <c r="ACE14" s="92">
        <f t="shared" si="879"/>
        <v>3.0135519000068001E-2</v>
      </c>
      <c r="ACF14" s="93">
        <f t="shared" si="880"/>
        <v>131205.24898225165</v>
      </c>
      <c r="ACG14" s="93">
        <f t="shared" si="881"/>
        <v>0</v>
      </c>
      <c r="ACH14" s="88" t="s">
        <v>17</v>
      </c>
      <c r="ACI14" s="88" t="s">
        <v>17</v>
      </c>
      <c r="ACJ14" s="94">
        <f t="shared" si="1074"/>
        <v>1953.3188129228722</v>
      </c>
      <c r="ACK14" s="95">
        <f t="shared" si="882"/>
        <v>1.0022677754961615</v>
      </c>
      <c r="ACL14" s="96">
        <f t="shared" si="1075"/>
        <v>0.28910405370846026</v>
      </c>
      <c r="ACM14" s="92">
        <f t="shared" si="883"/>
        <v>3.0135519000068001E-2</v>
      </c>
      <c r="ACN14" s="93">
        <f t="shared" si="884"/>
        <v>131205.24898225165</v>
      </c>
      <c r="ACO14" s="93">
        <f t="shared" si="885"/>
        <v>0</v>
      </c>
      <c r="ACP14" s="88" t="s">
        <v>17</v>
      </c>
      <c r="ACQ14" s="88" t="s">
        <v>17</v>
      </c>
      <c r="ACR14" s="94">
        <f t="shared" si="1076"/>
        <v>1953.3188129228722</v>
      </c>
      <c r="ACS14" s="95">
        <f t="shared" si="886"/>
        <v>1.0022677754961615</v>
      </c>
      <c r="ACT14" s="96">
        <f t="shared" si="1077"/>
        <v>0.28910405370846026</v>
      </c>
      <c r="ACU14" s="92">
        <f t="shared" si="887"/>
        <v>3.0135519000068001E-2</v>
      </c>
      <c r="ACV14" s="93">
        <f t="shared" si="888"/>
        <v>131205.24898225165</v>
      </c>
      <c r="ACW14" s="93">
        <f t="shared" si="889"/>
        <v>0</v>
      </c>
      <c r="ACX14" s="88" t="s">
        <v>17</v>
      </c>
      <c r="ACY14" s="88" t="s">
        <v>17</v>
      </c>
      <c r="ACZ14" s="94">
        <f t="shared" si="1078"/>
        <v>1953.3188129228722</v>
      </c>
      <c r="ADA14" s="95">
        <f t="shared" si="890"/>
        <v>1.0022677754961615</v>
      </c>
      <c r="ADB14" s="96">
        <f t="shared" si="1079"/>
        <v>0.28910405370846026</v>
      </c>
      <c r="ADC14" s="92">
        <f t="shared" si="891"/>
        <v>3.0135519000068001E-2</v>
      </c>
      <c r="ADD14" s="93">
        <f t="shared" si="892"/>
        <v>131205.24898225165</v>
      </c>
      <c r="ADE14" s="93">
        <f t="shared" si="893"/>
        <v>0</v>
      </c>
      <c r="ADF14" s="88" t="s">
        <v>17</v>
      </c>
      <c r="ADG14" s="88" t="s">
        <v>17</v>
      </c>
      <c r="ADH14" s="94">
        <f t="shared" si="1080"/>
        <v>1953.3188129228722</v>
      </c>
      <c r="ADI14" s="95">
        <f t="shared" si="894"/>
        <v>1.0022677754961615</v>
      </c>
      <c r="ADJ14" s="96">
        <f t="shared" si="1081"/>
        <v>0.28910405370846026</v>
      </c>
      <c r="ADK14" s="92">
        <f t="shared" si="895"/>
        <v>3.0135519000068001E-2</v>
      </c>
      <c r="ADL14" s="93">
        <f t="shared" si="896"/>
        <v>131205.24898225165</v>
      </c>
      <c r="ADM14" s="93">
        <f t="shared" si="897"/>
        <v>0</v>
      </c>
      <c r="ADN14" s="88" t="s">
        <v>17</v>
      </c>
      <c r="ADO14" s="88" t="s">
        <v>17</v>
      </c>
      <c r="ADP14" s="94">
        <f t="shared" si="1082"/>
        <v>1953.3188129228722</v>
      </c>
      <c r="ADQ14" s="95">
        <f t="shared" si="898"/>
        <v>1.0022677754961615</v>
      </c>
      <c r="ADR14" s="96">
        <f t="shared" si="1083"/>
        <v>0.28910405370846026</v>
      </c>
      <c r="ADS14" s="92">
        <f t="shared" si="899"/>
        <v>3.0135519000068001E-2</v>
      </c>
      <c r="ADT14" s="93">
        <f t="shared" si="900"/>
        <v>131205.24898225165</v>
      </c>
      <c r="ADU14" s="93">
        <f t="shared" si="901"/>
        <v>0</v>
      </c>
      <c r="ADV14" s="88" t="s">
        <v>17</v>
      </c>
      <c r="ADW14" s="88" t="s">
        <v>17</v>
      </c>
      <c r="ADX14" s="94">
        <f t="shared" si="1084"/>
        <v>1953.3188129228722</v>
      </c>
      <c r="ADY14" s="95">
        <f t="shared" si="902"/>
        <v>1.0022677754961615</v>
      </c>
      <c r="ADZ14" s="96">
        <f t="shared" si="1085"/>
        <v>0.28910405370846026</v>
      </c>
      <c r="AEA14" s="92">
        <f t="shared" si="903"/>
        <v>3.0135519000068001E-2</v>
      </c>
      <c r="AEB14" s="93">
        <f t="shared" si="904"/>
        <v>131205.24898225165</v>
      </c>
      <c r="AEC14" s="93">
        <f t="shared" si="905"/>
        <v>0</v>
      </c>
      <c r="AED14" s="94">
        <f t="shared" si="1086"/>
        <v>2977257.881811196</v>
      </c>
      <c r="AEE14" s="97">
        <f t="shared" si="906"/>
        <v>3818514.2280696966</v>
      </c>
      <c r="AEF14" s="88" t="s">
        <v>17</v>
      </c>
    </row>
    <row r="15" spans="1:813" s="35" customFormat="1">
      <c r="A15" s="44" t="s">
        <v>136</v>
      </c>
      <c r="B15" s="88" t="s">
        <v>17</v>
      </c>
      <c r="C15" s="88" t="s">
        <v>17</v>
      </c>
      <c r="D15" s="88" t="s">
        <v>17</v>
      </c>
      <c r="E15" s="88" t="s">
        <v>17</v>
      </c>
      <c r="F15" s="88" t="s">
        <v>17</v>
      </c>
      <c r="G15" s="45">
        <f>'Исходные данные'!C17</f>
        <v>477</v>
      </c>
      <c r="H15" s="45">
        <f>'Исходные данные'!D17</f>
        <v>182200</v>
      </c>
      <c r="I15" s="89">
        <f>'Расчет поправочного коэф'!G16</f>
        <v>4.8909732465087483</v>
      </c>
      <c r="J15" s="45">
        <f t="shared" si="485"/>
        <v>179623.66927721785</v>
      </c>
      <c r="K15" s="90">
        <f t="shared" si="486"/>
        <v>758.54018716397866</v>
      </c>
      <c r="L15" s="91">
        <f t="shared" si="487"/>
        <v>0.56840939446128114</v>
      </c>
      <c r="M15" s="91">
        <f t="shared" si="907"/>
        <v>0.11621600974141914</v>
      </c>
      <c r="N15" s="88" t="s">
        <v>17</v>
      </c>
      <c r="O15" s="92">
        <f t="shared" si="488"/>
        <v>7.235801270540175E-2</v>
      </c>
      <c r="P15" s="93">
        <f t="shared" si="489"/>
        <v>46059.83277860724</v>
      </c>
      <c r="Q15" s="93">
        <f t="shared" si="490"/>
        <v>46059.83277860724</v>
      </c>
      <c r="R15" s="88" t="s">
        <v>17</v>
      </c>
      <c r="S15" s="88" t="s">
        <v>17</v>
      </c>
      <c r="T15" s="94">
        <f t="shared" si="491"/>
        <v>855.10168145875275</v>
      </c>
      <c r="U15" s="95">
        <f t="shared" si="492"/>
        <v>0.62461889396319281</v>
      </c>
      <c r="V15" s="96">
        <f t="shared" si="908"/>
        <v>0.12770850758773938</v>
      </c>
      <c r="W15" s="92">
        <f t="shared" si="493"/>
        <v>7.1096135188532639E-2</v>
      </c>
      <c r="X15" s="93">
        <f t="shared" si="494"/>
        <v>46426.614506223857</v>
      </c>
      <c r="Y15" s="93">
        <f t="shared" si="495"/>
        <v>46426.614506223857</v>
      </c>
      <c r="Z15" s="88" t="s">
        <v>17</v>
      </c>
      <c r="AA15" s="88" t="s">
        <v>17</v>
      </c>
      <c r="AB15" s="94">
        <f t="shared" si="496"/>
        <v>952.43211019297473</v>
      </c>
      <c r="AC15" s="95">
        <f t="shared" si="497"/>
        <v>0.67892737470653153</v>
      </c>
      <c r="AD15" s="96">
        <f t="shared" si="909"/>
        <v>0.13881232639969157</v>
      </c>
      <c r="AE15" s="92">
        <f t="shared" si="498"/>
        <v>6.9586378532742493E-2</v>
      </c>
      <c r="AF15" s="93">
        <f t="shared" si="499"/>
        <v>46564.326200584066</v>
      </c>
      <c r="AG15" s="93">
        <f t="shared" si="500"/>
        <v>46564.326200584066</v>
      </c>
      <c r="AH15" s="88" t="s">
        <v>17</v>
      </c>
      <c r="AI15" s="88" t="s">
        <v>17</v>
      </c>
      <c r="AJ15" s="94">
        <f t="shared" si="501"/>
        <v>1050.0512426889582</v>
      </c>
      <c r="AK15" s="95">
        <f t="shared" si="502"/>
        <v>0.73118319318340153</v>
      </c>
      <c r="AL15" s="96">
        <f t="shared" si="910"/>
        <v>0.1494964614057808</v>
      </c>
      <c r="AM15" s="92">
        <f t="shared" si="503"/>
        <v>6.7921804767336003E-2</v>
      </c>
      <c r="AN15" s="93">
        <f t="shared" si="504"/>
        <v>46527.732627654252</v>
      </c>
      <c r="AO15" s="93">
        <f t="shared" si="505"/>
        <v>46527.732627654252</v>
      </c>
      <c r="AP15" s="88" t="s">
        <v>17</v>
      </c>
      <c r="AQ15" s="88" t="s">
        <v>17</v>
      </c>
      <c r="AR15" s="94">
        <f t="shared" si="506"/>
        <v>1147.5936590991348</v>
      </c>
      <c r="AS15" s="95">
        <f t="shared" si="507"/>
        <v>0.78131932084865063</v>
      </c>
      <c r="AT15" s="96">
        <f t="shared" si="911"/>
        <v>0.1597472080646461</v>
      </c>
      <c r="AU15" s="92">
        <f t="shared" si="508"/>
        <v>6.616921909504761E-2</v>
      </c>
      <c r="AV15" s="93">
        <f t="shared" si="509"/>
        <v>46358.989864941534</v>
      </c>
      <c r="AW15" s="93">
        <f t="shared" si="510"/>
        <v>46358.989864941534</v>
      </c>
      <c r="AX15" s="88" t="s">
        <v>17</v>
      </c>
      <c r="AY15" s="88" t="s">
        <v>17</v>
      </c>
      <c r="AZ15" s="94">
        <f t="shared" si="511"/>
        <v>1244.7823170969159</v>
      </c>
      <c r="BA15" s="95">
        <f t="shared" si="512"/>
        <v>0.82932722830142025</v>
      </c>
      <c r="BB15" s="96">
        <f t="shared" si="912"/>
        <v>0.16956282246961926</v>
      </c>
      <c r="BC15" s="92">
        <f t="shared" si="513"/>
        <v>6.4376278917029378E-2</v>
      </c>
      <c r="BD15" s="93">
        <f t="shared" si="514"/>
        <v>46090.533483218001</v>
      </c>
      <c r="BE15" s="93">
        <f t="shared" si="515"/>
        <v>46090.533483218001</v>
      </c>
      <c r="BF15" s="88" t="s">
        <v>17</v>
      </c>
      <c r="BG15" s="88" t="s">
        <v>17</v>
      </c>
      <c r="BH15" s="94">
        <f t="shared" si="516"/>
        <v>1341.4081734558636</v>
      </c>
      <c r="BI15" s="95">
        <f t="shared" si="517"/>
        <v>0.8752381281059487</v>
      </c>
      <c r="BJ15" s="96">
        <f t="shared" si="913"/>
        <v>0.17894968628804239</v>
      </c>
      <c r="BK15" s="92">
        <f t="shared" si="518"/>
        <v>6.25766674582105E-2</v>
      </c>
      <c r="BL15" s="93">
        <f t="shared" si="519"/>
        <v>45747.306577210737</v>
      </c>
      <c r="BM15" s="93">
        <f t="shared" si="520"/>
        <v>45747.306577210737</v>
      </c>
      <c r="BN15" s="88" t="s">
        <v>17</v>
      </c>
      <c r="BO15" s="88" t="s">
        <v>17</v>
      </c>
      <c r="BP15" s="94">
        <f t="shared" si="521"/>
        <v>1437.3144765527416</v>
      </c>
      <c r="BQ15" s="95">
        <f t="shared" si="522"/>
        <v>0.91910951707005728</v>
      </c>
      <c r="BR15" s="96">
        <f t="shared" si="914"/>
        <v>0.18791955521861253</v>
      </c>
      <c r="BS15" s="92">
        <f t="shared" si="523"/>
        <v>6.0793871777043207E-2</v>
      </c>
      <c r="BT15" s="93">
        <f t="shared" si="524"/>
        <v>45348.478332045677</v>
      </c>
      <c r="BU15" s="93">
        <f t="shared" si="525"/>
        <v>45348.478332045677</v>
      </c>
      <c r="BV15" s="88" t="s">
        <v>17</v>
      </c>
      <c r="BW15" s="88" t="s">
        <v>17</v>
      </c>
      <c r="BX15" s="94">
        <f t="shared" si="526"/>
        <v>1532.3846617352274</v>
      </c>
      <c r="BY15" s="95">
        <f t="shared" si="527"/>
        <v>0.96101554995301763</v>
      </c>
      <c r="BZ15" s="96">
        <f t="shared" si="915"/>
        <v>0.1964875908162052</v>
      </c>
      <c r="CA15" s="92">
        <f t="shared" si="528"/>
        <v>5.9043948765594934E-2</v>
      </c>
      <c r="CB15" s="93">
        <f t="shared" si="529"/>
        <v>44908.769454298075</v>
      </c>
      <c r="CC15" s="93">
        <f t="shared" si="530"/>
        <v>44908.769454298075</v>
      </c>
      <c r="CD15" s="88" t="s">
        <v>17</v>
      </c>
      <c r="CE15" s="88" t="s">
        <v>17</v>
      </c>
      <c r="CF15" s="94">
        <f t="shared" si="531"/>
        <v>1626.5330253710724</v>
      </c>
      <c r="CG15" s="95">
        <f t="shared" si="532"/>
        <v>1.0010401901876433</v>
      </c>
      <c r="CH15" s="96">
        <f t="shared" si="916"/>
        <v>0.20467096010026251</v>
      </c>
      <c r="CI15" s="92">
        <f t="shared" si="533"/>
        <v>5.7337553947053893E-2</v>
      </c>
      <c r="CJ15" s="93">
        <f t="shared" si="534"/>
        <v>44439.47426232342</v>
      </c>
      <c r="CK15" s="93">
        <f t="shared" si="535"/>
        <v>44439.47426232342</v>
      </c>
      <c r="CL15" s="88" t="s">
        <v>17</v>
      </c>
      <c r="CM15" s="88" t="s">
        <v>17</v>
      </c>
      <c r="CN15" s="94">
        <f t="shared" si="536"/>
        <v>1719.6975416442872</v>
      </c>
      <c r="CO15" s="95">
        <f t="shared" si="537"/>
        <v>1.03927237580719</v>
      </c>
      <c r="CP15" s="96">
        <f t="shared" si="917"/>
        <v>0.21248784718849945</v>
      </c>
      <c r="CQ15" s="92">
        <f t="shared" si="538"/>
        <v>5.5681431258688519E-2</v>
      </c>
      <c r="CR15" s="93">
        <f t="shared" si="539"/>
        <v>43949.248741993331</v>
      </c>
      <c r="CS15" s="93">
        <f t="shared" si="540"/>
        <v>43949.248741993331</v>
      </c>
      <c r="CT15" s="88" t="s">
        <v>17</v>
      </c>
      <c r="CU15" s="88" t="s">
        <v>17</v>
      </c>
      <c r="CV15" s="94">
        <f t="shared" si="541"/>
        <v>1811.8343314597869</v>
      </c>
      <c r="CW15" s="95">
        <f t="shared" si="542"/>
        <v>1.0758026476756124</v>
      </c>
      <c r="CX15" s="96">
        <f t="shared" si="918"/>
        <v>0.21995676391064639</v>
      </c>
      <c r="CY15" s="92">
        <f t="shared" si="543"/>
        <v>5.407950755177815E-2</v>
      </c>
      <c r="CZ15" s="93">
        <f t="shared" si="544"/>
        <v>43444.718055779405</v>
      </c>
      <c r="DA15" s="93">
        <f t="shared" si="545"/>
        <v>43444.718055779405</v>
      </c>
      <c r="DB15" s="88" t="s">
        <v>17</v>
      </c>
      <c r="DC15" s="88" t="s">
        <v>17</v>
      </c>
      <c r="DD15" s="94">
        <f t="shared" si="546"/>
        <v>1902.9134049519869</v>
      </c>
      <c r="DE15" s="95">
        <f t="shared" si="547"/>
        <v>1.1107208373979496</v>
      </c>
      <c r="DF15" s="96">
        <f t="shared" si="919"/>
        <v>0.22709607708257229</v>
      </c>
      <c r="DG15" s="92">
        <f t="shared" si="548"/>
        <v>5.2533696532383323E-2</v>
      </c>
      <c r="DH15" s="93">
        <f t="shared" si="549"/>
        <v>42930.944782121813</v>
      </c>
      <c r="DI15" s="93">
        <f t="shared" si="550"/>
        <v>42930.944782121813</v>
      </c>
      <c r="DJ15" s="88" t="s">
        <v>17</v>
      </c>
      <c r="DK15" s="88" t="s">
        <v>17</v>
      </c>
      <c r="DL15" s="94">
        <f t="shared" si="551"/>
        <v>1992.9153856272947</v>
      </c>
      <c r="DM15" s="95">
        <f t="shared" si="552"/>
        <v>1.1441145210513219</v>
      </c>
      <c r="DN15" s="96">
        <f t="shared" si="920"/>
        <v>0.23392369235877714</v>
      </c>
      <c r="DO15" s="92">
        <f t="shared" si="553"/>
        <v>5.1044488740732197E-2</v>
      </c>
      <c r="DP15" s="93">
        <f t="shared" si="554"/>
        <v>42411.789736491948</v>
      </c>
      <c r="DQ15" s="93">
        <f t="shared" si="555"/>
        <v>42411.789736491948</v>
      </c>
      <c r="DR15" s="88" t="s">
        <v>17</v>
      </c>
      <c r="DS15" s="88" t="s">
        <v>17</v>
      </c>
      <c r="DT15" s="94">
        <f t="shared" si="556"/>
        <v>2081.8289909448881</v>
      </c>
      <c r="DU15" s="95">
        <f t="shared" si="557"/>
        <v>1.1760680239778758</v>
      </c>
      <c r="DV15" s="96">
        <f t="shared" si="921"/>
        <v>0.24045685075406437</v>
      </c>
      <c r="DW15" s="92">
        <f t="shared" si="558"/>
        <v>4.9611383774062712E-2</v>
      </c>
      <c r="DX15" s="93">
        <f t="shared" si="559"/>
        <v>41890.189950692111</v>
      </c>
      <c r="DY15" s="93">
        <f t="shared" si="560"/>
        <v>41890.189950692111</v>
      </c>
      <c r="DZ15" s="88" t="s">
        <v>17</v>
      </c>
      <c r="EA15" s="88" t="s">
        <v>17</v>
      </c>
      <c r="EB15" s="94">
        <f t="shared" si="561"/>
        <v>2169.6490956633202</v>
      </c>
      <c r="EC15" s="95">
        <f t="shared" si="562"/>
        <v>1.2066618196271952</v>
      </c>
      <c r="ED15" s="96">
        <f t="shared" si="922"/>
        <v>0.2467120057318917</v>
      </c>
      <c r="EE15" s="92">
        <f t="shared" si="563"/>
        <v>4.8233206102428844E-2</v>
      </c>
      <c r="EF15" s="93">
        <f t="shared" si="564"/>
        <v>41368.372772361516</v>
      </c>
      <c r="EG15" s="93">
        <f t="shared" si="565"/>
        <v>41368.372772361516</v>
      </c>
      <c r="EH15" s="88" t="s">
        <v>17</v>
      </c>
      <c r="EI15" s="88" t="s">
        <v>17</v>
      </c>
      <c r="EJ15" s="94">
        <f t="shared" si="566"/>
        <v>2256.3752440330509</v>
      </c>
      <c r="EK15" s="95">
        <f t="shared" si="567"/>
        <v>1.2358224417717163</v>
      </c>
      <c r="EL15" s="96">
        <f t="shared" si="923"/>
        <v>0.25267413651339543</v>
      </c>
      <c r="EM15" s="92">
        <f t="shared" si="568"/>
        <v>4.6999114640827289E-2</v>
      </c>
      <c r="EN15" s="93">
        <f t="shared" si="569"/>
        <v>40932.03196678908</v>
      </c>
      <c r="EO15" s="93">
        <f t="shared" si="570"/>
        <v>40932.03196678908</v>
      </c>
      <c r="EP15" s="88" t="s">
        <v>17</v>
      </c>
      <c r="EQ15" s="88" t="s">
        <v>17</v>
      </c>
      <c r="ER15" s="94">
        <f t="shared" si="571"/>
        <v>2342.1866318040975</v>
      </c>
      <c r="ES15" s="95">
        <f t="shared" si="572"/>
        <v>1.2636190895018067</v>
      </c>
      <c r="ET15" s="96">
        <f t="shared" si="924"/>
        <v>0.25835739142588798</v>
      </c>
      <c r="EU15" s="92">
        <f t="shared" si="573"/>
        <v>4.5932660348180387E-2</v>
      </c>
      <c r="EV15" s="93">
        <f t="shared" si="574"/>
        <v>40611.151012192357</v>
      </c>
      <c r="EW15" s="93">
        <f t="shared" si="575"/>
        <v>40611.151012192357</v>
      </c>
      <c r="EX15" s="88" t="s">
        <v>17</v>
      </c>
      <c r="EY15" s="88" t="s">
        <v>17</v>
      </c>
      <c r="EZ15" s="94">
        <f t="shared" si="576"/>
        <v>2427.3253131713768</v>
      </c>
      <c r="FA15" s="95">
        <f t="shared" si="577"/>
        <v>1.2902611274234186</v>
      </c>
      <c r="FB15" s="96">
        <f t="shared" si="925"/>
        <v>0.26380457679755798</v>
      </c>
      <c r="FC15" s="92">
        <f t="shared" si="578"/>
        <v>4.4977890540753407E-2</v>
      </c>
      <c r="FD15" s="93">
        <f t="shared" si="579"/>
        <v>40361.549807925774</v>
      </c>
      <c r="FE15" s="93">
        <f t="shared" si="580"/>
        <v>40361.549807925774</v>
      </c>
      <c r="FF15" s="88" t="s">
        <v>17</v>
      </c>
      <c r="FG15" s="88" t="s">
        <v>17</v>
      </c>
      <c r="FH15" s="94">
        <f t="shared" si="581"/>
        <v>2511.9407215737365</v>
      </c>
      <c r="FI15" s="95">
        <f t="shared" si="582"/>
        <v>1.315892040948222</v>
      </c>
      <c r="FJ15" s="96">
        <f t="shared" si="926"/>
        <v>0.2690450294095405</v>
      </c>
      <c r="FK15" s="92">
        <f t="shared" si="583"/>
        <v>4.4100371138482142E-2</v>
      </c>
      <c r="FL15" s="93">
        <f t="shared" si="584"/>
        <v>40155.935661161304</v>
      </c>
      <c r="FM15" s="93">
        <f t="shared" si="585"/>
        <v>40155.935661161304</v>
      </c>
      <c r="FN15" s="88" t="s">
        <v>17</v>
      </c>
      <c r="FO15" s="88" t="s">
        <v>17</v>
      </c>
      <c r="FP15" s="94">
        <f t="shared" si="927"/>
        <v>2596.1250730646411</v>
      </c>
      <c r="FQ15" s="95">
        <f t="shared" si="586"/>
        <v>1.3406140194175442</v>
      </c>
      <c r="FR15" s="96">
        <f t="shared" si="928"/>
        <v>0.27409964271926757</v>
      </c>
      <c r="FS15" s="92">
        <f t="shared" si="587"/>
        <v>4.327875126989511E-2</v>
      </c>
      <c r="FT15" s="93">
        <f t="shared" si="588"/>
        <v>39977.437722659626</v>
      </c>
      <c r="FU15" s="93">
        <f t="shared" si="589"/>
        <v>17984.868039776062</v>
      </c>
      <c r="FV15" s="88" t="s">
        <v>17</v>
      </c>
      <c r="FW15" s="88" t="s">
        <v>17</v>
      </c>
      <c r="FX15" s="94">
        <f t="shared" si="929"/>
        <v>2633.8291989341924</v>
      </c>
      <c r="FY15" s="95">
        <f t="shared" si="590"/>
        <v>1.3514445848716885</v>
      </c>
      <c r="FZ15" s="96">
        <f t="shared" si="930"/>
        <v>0.27631404155325739</v>
      </c>
      <c r="GA15" s="92">
        <f t="shared" si="591"/>
        <v>4.2925531155270868E-2</v>
      </c>
      <c r="GB15" s="93">
        <f t="shared" si="592"/>
        <v>39904.642316234043</v>
      </c>
      <c r="GC15" s="93">
        <f t="shared" si="593"/>
        <v>0</v>
      </c>
      <c r="GD15" s="88" t="s">
        <v>17</v>
      </c>
      <c r="GE15" s="88" t="s">
        <v>17</v>
      </c>
      <c r="GF15" s="94">
        <f t="shared" si="931"/>
        <v>2633.8291989341924</v>
      </c>
      <c r="GG15" s="95">
        <f t="shared" si="594"/>
        <v>1.3514445848716885</v>
      </c>
      <c r="GH15" s="96">
        <f t="shared" si="932"/>
        <v>0.27631404155325739</v>
      </c>
      <c r="GI15" s="92">
        <f t="shared" si="595"/>
        <v>4.2925531155270868E-2</v>
      </c>
      <c r="GJ15" s="93">
        <f t="shared" si="596"/>
        <v>39904.642316234043</v>
      </c>
      <c r="GK15" s="93">
        <f t="shared" si="597"/>
        <v>0</v>
      </c>
      <c r="GL15" s="88" t="s">
        <v>17</v>
      </c>
      <c r="GM15" s="88" t="s">
        <v>17</v>
      </c>
      <c r="GN15" s="94">
        <f t="shared" si="933"/>
        <v>2633.8291989341924</v>
      </c>
      <c r="GO15" s="95">
        <f t="shared" si="598"/>
        <v>1.3514445848716885</v>
      </c>
      <c r="GP15" s="96">
        <f t="shared" si="934"/>
        <v>0.27631404155325739</v>
      </c>
      <c r="GQ15" s="92">
        <f t="shared" si="599"/>
        <v>4.2925531155270868E-2</v>
      </c>
      <c r="GR15" s="93">
        <f t="shared" si="600"/>
        <v>39904.642316234043</v>
      </c>
      <c r="GS15" s="93">
        <f t="shared" si="601"/>
        <v>0</v>
      </c>
      <c r="GT15" s="88" t="s">
        <v>17</v>
      </c>
      <c r="GU15" s="88" t="s">
        <v>17</v>
      </c>
      <c r="GV15" s="94">
        <f t="shared" si="1087"/>
        <v>2633.8291989341924</v>
      </c>
      <c r="GW15" s="95">
        <f t="shared" si="602"/>
        <v>1.3514445848716885</v>
      </c>
      <c r="GX15" s="96">
        <f t="shared" si="935"/>
        <v>0.27631404155325739</v>
      </c>
      <c r="GY15" s="92">
        <f t="shared" si="603"/>
        <v>4.2925531155270868E-2</v>
      </c>
      <c r="GZ15" s="93">
        <f t="shared" si="604"/>
        <v>39904.642316234043</v>
      </c>
      <c r="HA15" s="93">
        <f t="shared" si="605"/>
        <v>0</v>
      </c>
      <c r="HB15" s="88" t="s">
        <v>17</v>
      </c>
      <c r="HC15" s="88" t="s">
        <v>17</v>
      </c>
      <c r="HD15" s="94">
        <f t="shared" si="936"/>
        <v>2633.8291989341924</v>
      </c>
      <c r="HE15" s="95">
        <f t="shared" si="606"/>
        <v>1.3514445848716885</v>
      </c>
      <c r="HF15" s="96">
        <f t="shared" si="937"/>
        <v>0.27631404155325739</v>
      </c>
      <c r="HG15" s="92">
        <f t="shared" si="607"/>
        <v>4.2925531155270868E-2</v>
      </c>
      <c r="HH15" s="93">
        <f t="shared" si="608"/>
        <v>39904.642316234043</v>
      </c>
      <c r="HI15" s="93">
        <f t="shared" si="609"/>
        <v>0</v>
      </c>
      <c r="HJ15" s="88" t="s">
        <v>17</v>
      </c>
      <c r="HK15" s="88" t="s">
        <v>17</v>
      </c>
      <c r="HL15" s="94">
        <f t="shared" si="938"/>
        <v>2633.8291989341924</v>
      </c>
      <c r="HM15" s="95">
        <f t="shared" si="610"/>
        <v>1.3514445848716885</v>
      </c>
      <c r="HN15" s="96">
        <f t="shared" si="939"/>
        <v>0.27631404155325739</v>
      </c>
      <c r="HO15" s="92">
        <f t="shared" si="611"/>
        <v>4.2925531155270868E-2</v>
      </c>
      <c r="HP15" s="93">
        <f t="shared" si="612"/>
        <v>39904.642316234043</v>
      </c>
      <c r="HQ15" s="93">
        <f t="shared" si="613"/>
        <v>0</v>
      </c>
      <c r="HR15" s="88" t="s">
        <v>17</v>
      </c>
      <c r="HS15" s="88" t="s">
        <v>17</v>
      </c>
      <c r="HT15" s="94">
        <f t="shared" si="940"/>
        <v>2633.8291989341924</v>
      </c>
      <c r="HU15" s="95">
        <f t="shared" si="614"/>
        <v>1.3514445848716885</v>
      </c>
      <c r="HV15" s="96">
        <f t="shared" si="941"/>
        <v>0.27631404155325739</v>
      </c>
      <c r="HW15" s="92">
        <f t="shared" si="615"/>
        <v>4.2925531155270868E-2</v>
      </c>
      <c r="HX15" s="93">
        <f t="shared" si="616"/>
        <v>39904.642316234043</v>
      </c>
      <c r="HY15" s="93">
        <f t="shared" si="617"/>
        <v>0</v>
      </c>
      <c r="HZ15" s="88" t="s">
        <v>17</v>
      </c>
      <c r="IA15" s="88" t="s">
        <v>17</v>
      </c>
      <c r="IB15" s="94">
        <f t="shared" si="942"/>
        <v>2633.8291989341924</v>
      </c>
      <c r="IC15" s="95">
        <f t="shared" si="618"/>
        <v>1.3514445848716885</v>
      </c>
      <c r="ID15" s="96">
        <f t="shared" si="943"/>
        <v>0.27631404155325739</v>
      </c>
      <c r="IE15" s="92">
        <f t="shared" si="619"/>
        <v>4.2925531155270868E-2</v>
      </c>
      <c r="IF15" s="93">
        <f t="shared" si="620"/>
        <v>39904.642316234043</v>
      </c>
      <c r="IG15" s="93">
        <f t="shared" si="621"/>
        <v>0</v>
      </c>
      <c r="IH15" s="88" t="s">
        <v>17</v>
      </c>
      <c r="II15" s="88" t="s">
        <v>17</v>
      </c>
      <c r="IJ15" s="94">
        <f t="shared" si="944"/>
        <v>2633.8291989341924</v>
      </c>
      <c r="IK15" s="95">
        <f t="shared" si="622"/>
        <v>1.3514445848716885</v>
      </c>
      <c r="IL15" s="96">
        <f t="shared" si="945"/>
        <v>0.27631404155325739</v>
      </c>
      <c r="IM15" s="92">
        <f t="shared" si="623"/>
        <v>4.2925531155270868E-2</v>
      </c>
      <c r="IN15" s="93">
        <f t="shared" si="624"/>
        <v>39904.642316234043</v>
      </c>
      <c r="IO15" s="93">
        <f t="shared" si="625"/>
        <v>0</v>
      </c>
      <c r="IP15" s="88" t="s">
        <v>17</v>
      </c>
      <c r="IQ15" s="88" t="s">
        <v>17</v>
      </c>
      <c r="IR15" s="94">
        <f t="shared" si="946"/>
        <v>2633.8291989341924</v>
      </c>
      <c r="IS15" s="95">
        <f t="shared" si="626"/>
        <v>1.3514445848716885</v>
      </c>
      <c r="IT15" s="96">
        <f t="shared" si="947"/>
        <v>0.27631404155325739</v>
      </c>
      <c r="IU15" s="92">
        <f t="shared" si="627"/>
        <v>4.2925531155270868E-2</v>
      </c>
      <c r="IV15" s="93">
        <f t="shared" si="628"/>
        <v>39904.642316234043</v>
      </c>
      <c r="IW15" s="93">
        <f t="shared" si="629"/>
        <v>0</v>
      </c>
      <c r="IX15" s="88" t="s">
        <v>17</v>
      </c>
      <c r="IY15" s="88" t="s">
        <v>17</v>
      </c>
      <c r="IZ15" s="94">
        <f t="shared" si="948"/>
        <v>2633.8291989341924</v>
      </c>
      <c r="JA15" s="95">
        <f t="shared" si="630"/>
        <v>1.3514445848716885</v>
      </c>
      <c r="JB15" s="96">
        <f t="shared" si="949"/>
        <v>0.27631404155325739</v>
      </c>
      <c r="JC15" s="92">
        <f t="shared" si="631"/>
        <v>4.2925531155270868E-2</v>
      </c>
      <c r="JD15" s="93">
        <f t="shared" si="632"/>
        <v>39904.642316234043</v>
      </c>
      <c r="JE15" s="93">
        <f t="shared" si="633"/>
        <v>0</v>
      </c>
      <c r="JF15" s="88" t="s">
        <v>17</v>
      </c>
      <c r="JG15" s="88" t="s">
        <v>17</v>
      </c>
      <c r="JH15" s="94">
        <f t="shared" si="950"/>
        <v>2633.8291989341924</v>
      </c>
      <c r="JI15" s="95">
        <f t="shared" si="634"/>
        <v>1.3514445848716885</v>
      </c>
      <c r="JJ15" s="96">
        <f t="shared" si="951"/>
        <v>0.27631404155325739</v>
      </c>
      <c r="JK15" s="92">
        <f t="shared" si="635"/>
        <v>4.2925531155270868E-2</v>
      </c>
      <c r="JL15" s="93">
        <f t="shared" si="636"/>
        <v>39904.642316234043</v>
      </c>
      <c r="JM15" s="93">
        <f t="shared" si="637"/>
        <v>0</v>
      </c>
      <c r="JN15" s="88" t="s">
        <v>17</v>
      </c>
      <c r="JO15" s="88" t="s">
        <v>17</v>
      </c>
      <c r="JP15" s="94">
        <f t="shared" si="952"/>
        <v>2633.8291989341924</v>
      </c>
      <c r="JQ15" s="95">
        <f t="shared" si="638"/>
        <v>1.3514445848716885</v>
      </c>
      <c r="JR15" s="96">
        <f t="shared" si="953"/>
        <v>0.27631404155325739</v>
      </c>
      <c r="JS15" s="92">
        <f t="shared" si="639"/>
        <v>4.2925531155270868E-2</v>
      </c>
      <c r="JT15" s="93">
        <f t="shared" si="640"/>
        <v>39904.642316234043</v>
      </c>
      <c r="JU15" s="93">
        <f t="shared" si="641"/>
        <v>0</v>
      </c>
      <c r="JV15" s="88" t="s">
        <v>17</v>
      </c>
      <c r="JW15" s="88" t="s">
        <v>17</v>
      </c>
      <c r="JX15" s="94">
        <f t="shared" si="954"/>
        <v>2633.8291989341924</v>
      </c>
      <c r="JY15" s="95">
        <f t="shared" si="642"/>
        <v>1.3514445848716885</v>
      </c>
      <c r="JZ15" s="96">
        <f t="shared" si="955"/>
        <v>0.27631404155325739</v>
      </c>
      <c r="KA15" s="92">
        <f t="shared" si="643"/>
        <v>4.2925531155270868E-2</v>
      </c>
      <c r="KB15" s="93">
        <f t="shared" si="644"/>
        <v>39904.642316234043</v>
      </c>
      <c r="KC15" s="93">
        <f t="shared" si="645"/>
        <v>0</v>
      </c>
      <c r="KD15" s="88" t="s">
        <v>17</v>
      </c>
      <c r="KE15" s="88" t="s">
        <v>17</v>
      </c>
      <c r="KF15" s="94">
        <f t="shared" si="956"/>
        <v>2633.8291989341924</v>
      </c>
      <c r="KG15" s="95">
        <f t="shared" si="646"/>
        <v>1.3514445848716885</v>
      </c>
      <c r="KH15" s="96">
        <f t="shared" si="957"/>
        <v>0.27631404155325739</v>
      </c>
      <c r="KI15" s="92">
        <f t="shared" si="647"/>
        <v>4.2925531155270868E-2</v>
      </c>
      <c r="KJ15" s="93">
        <f t="shared" si="648"/>
        <v>39904.642316234043</v>
      </c>
      <c r="KK15" s="93">
        <f t="shared" si="649"/>
        <v>0</v>
      </c>
      <c r="KL15" s="88" t="s">
        <v>17</v>
      </c>
      <c r="KM15" s="88" t="s">
        <v>17</v>
      </c>
      <c r="KN15" s="94">
        <f t="shared" si="958"/>
        <v>2633.8291989341924</v>
      </c>
      <c r="KO15" s="95">
        <f t="shared" si="650"/>
        <v>1.3514445848716885</v>
      </c>
      <c r="KP15" s="96">
        <f t="shared" si="959"/>
        <v>0.27631404155325739</v>
      </c>
      <c r="KQ15" s="92">
        <f t="shared" si="651"/>
        <v>4.2925531155270868E-2</v>
      </c>
      <c r="KR15" s="93">
        <f t="shared" si="652"/>
        <v>39904.642316234043</v>
      </c>
      <c r="KS15" s="93">
        <f t="shared" si="653"/>
        <v>0</v>
      </c>
      <c r="KT15" s="88" t="s">
        <v>17</v>
      </c>
      <c r="KU15" s="88" t="s">
        <v>17</v>
      </c>
      <c r="KV15" s="94">
        <f t="shared" si="960"/>
        <v>2633.8291989341924</v>
      </c>
      <c r="KW15" s="95">
        <f t="shared" si="654"/>
        <v>1.3514445848716885</v>
      </c>
      <c r="KX15" s="96">
        <f t="shared" si="961"/>
        <v>0.27631404155325739</v>
      </c>
      <c r="KY15" s="92">
        <f t="shared" si="655"/>
        <v>4.2925531155270868E-2</v>
      </c>
      <c r="KZ15" s="93">
        <f t="shared" si="656"/>
        <v>39904.642316234043</v>
      </c>
      <c r="LA15" s="93">
        <f t="shared" si="657"/>
        <v>0</v>
      </c>
      <c r="LB15" s="88" t="s">
        <v>17</v>
      </c>
      <c r="LC15" s="88" t="s">
        <v>17</v>
      </c>
      <c r="LD15" s="94">
        <f t="shared" si="962"/>
        <v>2633.8291989341924</v>
      </c>
      <c r="LE15" s="95">
        <f t="shared" si="658"/>
        <v>1.3514445848716885</v>
      </c>
      <c r="LF15" s="96">
        <f t="shared" si="963"/>
        <v>0.27631404155325739</v>
      </c>
      <c r="LG15" s="92">
        <f t="shared" si="659"/>
        <v>4.2925531155270868E-2</v>
      </c>
      <c r="LH15" s="93">
        <f t="shared" si="660"/>
        <v>39904.642316234043</v>
      </c>
      <c r="LI15" s="93">
        <f t="shared" si="661"/>
        <v>0</v>
      </c>
      <c r="LJ15" s="88" t="s">
        <v>17</v>
      </c>
      <c r="LK15" s="88" t="s">
        <v>17</v>
      </c>
      <c r="LL15" s="94">
        <f t="shared" si="964"/>
        <v>2633.8291989341924</v>
      </c>
      <c r="LM15" s="95">
        <f t="shared" si="662"/>
        <v>1.3514445848716885</v>
      </c>
      <c r="LN15" s="96">
        <f t="shared" si="965"/>
        <v>0.27631404155325739</v>
      </c>
      <c r="LO15" s="92">
        <f t="shared" si="663"/>
        <v>4.2925531155270868E-2</v>
      </c>
      <c r="LP15" s="93">
        <f t="shared" si="664"/>
        <v>39904.642316234043</v>
      </c>
      <c r="LQ15" s="93">
        <f t="shared" si="665"/>
        <v>0</v>
      </c>
      <c r="LR15" s="88" t="s">
        <v>17</v>
      </c>
      <c r="LS15" s="88" t="s">
        <v>17</v>
      </c>
      <c r="LT15" s="94">
        <f t="shared" si="966"/>
        <v>2633.8291989341924</v>
      </c>
      <c r="LU15" s="95">
        <f t="shared" si="666"/>
        <v>1.3514445848716885</v>
      </c>
      <c r="LV15" s="96">
        <f t="shared" si="967"/>
        <v>0.27631404155325739</v>
      </c>
      <c r="LW15" s="92">
        <f t="shared" si="667"/>
        <v>4.2925531155270868E-2</v>
      </c>
      <c r="LX15" s="93">
        <f t="shared" si="668"/>
        <v>39904.642316234043</v>
      </c>
      <c r="LY15" s="93">
        <f t="shared" si="669"/>
        <v>0</v>
      </c>
      <c r="LZ15" s="88" t="s">
        <v>17</v>
      </c>
      <c r="MA15" s="88" t="s">
        <v>17</v>
      </c>
      <c r="MB15" s="94">
        <f t="shared" si="968"/>
        <v>2633.8291989341924</v>
      </c>
      <c r="MC15" s="95">
        <f t="shared" si="670"/>
        <v>1.3514445848716885</v>
      </c>
      <c r="MD15" s="96">
        <f t="shared" si="969"/>
        <v>0.27631404155325739</v>
      </c>
      <c r="ME15" s="92">
        <f t="shared" si="671"/>
        <v>4.2925531155270868E-2</v>
      </c>
      <c r="MF15" s="93">
        <f t="shared" si="672"/>
        <v>39904.642316234043</v>
      </c>
      <c r="MG15" s="93">
        <f t="shared" si="673"/>
        <v>0</v>
      </c>
      <c r="MH15" s="88" t="s">
        <v>17</v>
      </c>
      <c r="MI15" s="88" t="s">
        <v>17</v>
      </c>
      <c r="MJ15" s="94">
        <f t="shared" si="970"/>
        <v>2633.8291989341924</v>
      </c>
      <c r="MK15" s="95">
        <f t="shared" si="674"/>
        <v>1.3514445848716885</v>
      </c>
      <c r="ML15" s="96">
        <f t="shared" si="971"/>
        <v>0.27631404155325739</v>
      </c>
      <c r="MM15" s="92">
        <f t="shared" si="675"/>
        <v>4.2925531155270868E-2</v>
      </c>
      <c r="MN15" s="93">
        <f t="shared" si="676"/>
        <v>39904.642316234043</v>
      </c>
      <c r="MO15" s="93">
        <f t="shared" si="677"/>
        <v>0</v>
      </c>
      <c r="MP15" s="88" t="s">
        <v>17</v>
      </c>
      <c r="MQ15" s="88" t="s">
        <v>17</v>
      </c>
      <c r="MR15" s="94">
        <f t="shared" si="972"/>
        <v>2633.8291989341924</v>
      </c>
      <c r="MS15" s="95">
        <f t="shared" si="678"/>
        <v>1.3514445848716885</v>
      </c>
      <c r="MT15" s="96">
        <f t="shared" si="973"/>
        <v>0.27631404155325739</v>
      </c>
      <c r="MU15" s="92">
        <f t="shared" si="679"/>
        <v>4.2925531155270868E-2</v>
      </c>
      <c r="MV15" s="93">
        <f t="shared" si="680"/>
        <v>39904.642316234043</v>
      </c>
      <c r="MW15" s="93">
        <f t="shared" si="681"/>
        <v>0</v>
      </c>
      <c r="MX15" s="88" t="s">
        <v>17</v>
      </c>
      <c r="MY15" s="88" t="s">
        <v>17</v>
      </c>
      <c r="MZ15" s="94">
        <f t="shared" si="974"/>
        <v>2633.8291989341924</v>
      </c>
      <c r="NA15" s="95">
        <f t="shared" si="682"/>
        <v>1.3514445848716885</v>
      </c>
      <c r="NB15" s="96">
        <f t="shared" si="975"/>
        <v>0.27631404155325739</v>
      </c>
      <c r="NC15" s="92">
        <f t="shared" si="683"/>
        <v>4.2925531155270868E-2</v>
      </c>
      <c r="ND15" s="93">
        <f t="shared" si="684"/>
        <v>39904.642316234043</v>
      </c>
      <c r="NE15" s="93">
        <f t="shared" si="685"/>
        <v>0</v>
      </c>
      <c r="NF15" s="88" t="s">
        <v>17</v>
      </c>
      <c r="NG15" s="88" t="s">
        <v>17</v>
      </c>
      <c r="NH15" s="94">
        <f t="shared" si="976"/>
        <v>2633.8291989341924</v>
      </c>
      <c r="NI15" s="95">
        <f t="shared" si="686"/>
        <v>1.3514445848716885</v>
      </c>
      <c r="NJ15" s="96">
        <f t="shared" si="977"/>
        <v>0.27631404155325739</v>
      </c>
      <c r="NK15" s="92">
        <f t="shared" si="687"/>
        <v>4.2925531155270868E-2</v>
      </c>
      <c r="NL15" s="93">
        <f t="shared" si="688"/>
        <v>39904.642316234043</v>
      </c>
      <c r="NM15" s="93">
        <f t="shared" si="689"/>
        <v>0</v>
      </c>
      <c r="NN15" s="88" t="s">
        <v>17</v>
      </c>
      <c r="NO15" s="88" t="s">
        <v>17</v>
      </c>
      <c r="NP15" s="94">
        <f t="shared" si="978"/>
        <v>2633.8291989341924</v>
      </c>
      <c r="NQ15" s="95">
        <f t="shared" si="690"/>
        <v>1.3514445848716885</v>
      </c>
      <c r="NR15" s="96">
        <f t="shared" si="979"/>
        <v>0.27631404155325739</v>
      </c>
      <c r="NS15" s="92">
        <f t="shared" si="691"/>
        <v>4.2925531155270868E-2</v>
      </c>
      <c r="NT15" s="93">
        <f t="shared" si="692"/>
        <v>39904.642316234043</v>
      </c>
      <c r="NU15" s="93">
        <f t="shared" si="693"/>
        <v>0</v>
      </c>
      <c r="NV15" s="88" t="s">
        <v>17</v>
      </c>
      <c r="NW15" s="88" t="s">
        <v>17</v>
      </c>
      <c r="NX15" s="94">
        <f t="shared" si="980"/>
        <v>2633.8291989341924</v>
      </c>
      <c r="NY15" s="95">
        <f t="shared" si="694"/>
        <v>1.3514445848716885</v>
      </c>
      <c r="NZ15" s="96">
        <f t="shared" si="981"/>
        <v>0.27631404155325739</v>
      </c>
      <c r="OA15" s="92">
        <f t="shared" si="695"/>
        <v>4.2925531155270868E-2</v>
      </c>
      <c r="OB15" s="93">
        <f t="shared" si="696"/>
        <v>39904.642316234043</v>
      </c>
      <c r="OC15" s="93">
        <f t="shared" si="697"/>
        <v>0</v>
      </c>
      <c r="OD15" s="88" t="s">
        <v>17</v>
      </c>
      <c r="OE15" s="88" t="s">
        <v>17</v>
      </c>
      <c r="OF15" s="94">
        <f t="shared" si="982"/>
        <v>2633.8291989341924</v>
      </c>
      <c r="OG15" s="95">
        <f t="shared" si="698"/>
        <v>1.3514445848716885</v>
      </c>
      <c r="OH15" s="96">
        <f t="shared" si="983"/>
        <v>0.27631404155325739</v>
      </c>
      <c r="OI15" s="92">
        <f t="shared" si="699"/>
        <v>4.2925531155270868E-2</v>
      </c>
      <c r="OJ15" s="93">
        <f t="shared" si="700"/>
        <v>39904.642316234043</v>
      </c>
      <c r="OK15" s="93">
        <f t="shared" si="701"/>
        <v>0</v>
      </c>
      <c r="OL15" s="88" t="s">
        <v>17</v>
      </c>
      <c r="OM15" s="88" t="s">
        <v>17</v>
      </c>
      <c r="ON15" s="94">
        <f t="shared" si="984"/>
        <v>2633.8291989341924</v>
      </c>
      <c r="OO15" s="95">
        <f t="shared" si="702"/>
        <v>1.3514445848716885</v>
      </c>
      <c r="OP15" s="96">
        <f t="shared" si="985"/>
        <v>0.27631404155325739</v>
      </c>
      <c r="OQ15" s="92">
        <f t="shared" si="703"/>
        <v>4.2925531155270868E-2</v>
      </c>
      <c r="OR15" s="93">
        <f t="shared" si="704"/>
        <v>39904.642316234043</v>
      </c>
      <c r="OS15" s="93">
        <f t="shared" si="705"/>
        <v>0</v>
      </c>
      <c r="OT15" s="88" t="s">
        <v>17</v>
      </c>
      <c r="OU15" s="88" t="s">
        <v>17</v>
      </c>
      <c r="OV15" s="94">
        <f t="shared" si="986"/>
        <v>2633.8291989341924</v>
      </c>
      <c r="OW15" s="95">
        <f t="shared" si="706"/>
        <v>1.3514445848716885</v>
      </c>
      <c r="OX15" s="96">
        <f t="shared" si="987"/>
        <v>0.27631404155325739</v>
      </c>
      <c r="OY15" s="92">
        <f t="shared" si="707"/>
        <v>4.2925531155270868E-2</v>
      </c>
      <c r="OZ15" s="93">
        <f t="shared" si="708"/>
        <v>39904.642316234043</v>
      </c>
      <c r="PA15" s="93">
        <f t="shared" si="709"/>
        <v>0</v>
      </c>
      <c r="PB15" s="88" t="s">
        <v>17</v>
      </c>
      <c r="PC15" s="88" t="s">
        <v>17</v>
      </c>
      <c r="PD15" s="94">
        <f t="shared" si="988"/>
        <v>2633.8291989341924</v>
      </c>
      <c r="PE15" s="95">
        <f t="shared" si="710"/>
        <v>1.3514445848716885</v>
      </c>
      <c r="PF15" s="96">
        <f t="shared" si="989"/>
        <v>0.27631404155325739</v>
      </c>
      <c r="PG15" s="92">
        <f t="shared" si="711"/>
        <v>4.2925531155270868E-2</v>
      </c>
      <c r="PH15" s="93">
        <f t="shared" si="712"/>
        <v>39904.642316234043</v>
      </c>
      <c r="PI15" s="93">
        <f t="shared" si="713"/>
        <v>0</v>
      </c>
      <c r="PJ15" s="88" t="s">
        <v>17</v>
      </c>
      <c r="PK15" s="88" t="s">
        <v>17</v>
      </c>
      <c r="PL15" s="94">
        <f t="shared" si="990"/>
        <v>2633.8291989341924</v>
      </c>
      <c r="PM15" s="95">
        <f t="shared" si="714"/>
        <v>1.3514445848716885</v>
      </c>
      <c r="PN15" s="96">
        <f t="shared" si="991"/>
        <v>0.27631404155325739</v>
      </c>
      <c r="PO15" s="92">
        <f t="shared" si="715"/>
        <v>4.2925531155270868E-2</v>
      </c>
      <c r="PP15" s="93">
        <f t="shared" si="716"/>
        <v>39904.642316234043</v>
      </c>
      <c r="PQ15" s="93">
        <f t="shared" si="717"/>
        <v>0</v>
      </c>
      <c r="PR15" s="88" t="s">
        <v>17</v>
      </c>
      <c r="PS15" s="88" t="s">
        <v>17</v>
      </c>
      <c r="PT15" s="94">
        <f t="shared" si="992"/>
        <v>2633.8291989341924</v>
      </c>
      <c r="PU15" s="95">
        <f t="shared" si="718"/>
        <v>1.3514445848716885</v>
      </c>
      <c r="PV15" s="96">
        <f t="shared" si="993"/>
        <v>0.27631404155325739</v>
      </c>
      <c r="PW15" s="92">
        <f t="shared" si="719"/>
        <v>4.2925531155270868E-2</v>
      </c>
      <c r="PX15" s="93">
        <f t="shared" si="720"/>
        <v>39904.642316234043</v>
      </c>
      <c r="PY15" s="93">
        <f t="shared" si="721"/>
        <v>0</v>
      </c>
      <c r="PZ15" s="88" t="s">
        <v>17</v>
      </c>
      <c r="QA15" s="88" t="s">
        <v>17</v>
      </c>
      <c r="QB15" s="94">
        <f t="shared" si="994"/>
        <v>2633.8291989341924</v>
      </c>
      <c r="QC15" s="95">
        <f t="shared" si="722"/>
        <v>1.3514445848716885</v>
      </c>
      <c r="QD15" s="96">
        <f t="shared" si="995"/>
        <v>0.27631404155325739</v>
      </c>
      <c r="QE15" s="92">
        <f t="shared" si="723"/>
        <v>4.2925531155270868E-2</v>
      </c>
      <c r="QF15" s="93">
        <f t="shared" si="724"/>
        <v>39904.642316234043</v>
      </c>
      <c r="QG15" s="93">
        <f t="shared" si="725"/>
        <v>0</v>
      </c>
      <c r="QH15" s="88" t="s">
        <v>17</v>
      </c>
      <c r="QI15" s="88" t="s">
        <v>17</v>
      </c>
      <c r="QJ15" s="94">
        <f t="shared" si="996"/>
        <v>2633.8291989341924</v>
      </c>
      <c r="QK15" s="95">
        <f t="shared" si="726"/>
        <v>1.3514445848716885</v>
      </c>
      <c r="QL15" s="96">
        <f t="shared" si="997"/>
        <v>0.27631404155325739</v>
      </c>
      <c r="QM15" s="92">
        <f t="shared" si="727"/>
        <v>4.2925531155270868E-2</v>
      </c>
      <c r="QN15" s="93">
        <f t="shared" si="728"/>
        <v>39904.642316234043</v>
      </c>
      <c r="QO15" s="93">
        <f t="shared" si="729"/>
        <v>0</v>
      </c>
      <c r="QP15" s="88" t="s">
        <v>17</v>
      </c>
      <c r="QQ15" s="88" t="s">
        <v>17</v>
      </c>
      <c r="QR15" s="94">
        <f t="shared" si="998"/>
        <v>2633.8291989341924</v>
      </c>
      <c r="QS15" s="95">
        <f t="shared" si="730"/>
        <v>1.3514445848716885</v>
      </c>
      <c r="QT15" s="96">
        <f t="shared" si="999"/>
        <v>0.27631404155325739</v>
      </c>
      <c r="QU15" s="92">
        <f t="shared" si="731"/>
        <v>4.2925531155270868E-2</v>
      </c>
      <c r="QV15" s="93">
        <f t="shared" si="732"/>
        <v>39904.642316234043</v>
      </c>
      <c r="QW15" s="93">
        <f t="shared" si="733"/>
        <v>0</v>
      </c>
      <c r="QX15" s="88" t="s">
        <v>17</v>
      </c>
      <c r="QY15" s="88" t="s">
        <v>17</v>
      </c>
      <c r="QZ15" s="94">
        <f t="shared" si="1000"/>
        <v>2633.8291989341924</v>
      </c>
      <c r="RA15" s="95">
        <f t="shared" si="734"/>
        <v>1.3514445848716885</v>
      </c>
      <c r="RB15" s="96">
        <f t="shared" si="1001"/>
        <v>0.27631404155325739</v>
      </c>
      <c r="RC15" s="92">
        <f t="shared" si="735"/>
        <v>4.2925531155270868E-2</v>
      </c>
      <c r="RD15" s="93">
        <f t="shared" si="736"/>
        <v>39904.642316234043</v>
      </c>
      <c r="RE15" s="93">
        <f t="shared" si="737"/>
        <v>0</v>
      </c>
      <c r="RF15" s="88" t="s">
        <v>17</v>
      </c>
      <c r="RG15" s="88" t="s">
        <v>17</v>
      </c>
      <c r="RH15" s="94">
        <f t="shared" si="1002"/>
        <v>2633.8291989341924</v>
      </c>
      <c r="RI15" s="95">
        <f t="shared" si="738"/>
        <v>1.3514445848716885</v>
      </c>
      <c r="RJ15" s="96">
        <f t="shared" si="1003"/>
        <v>0.27631404155325739</v>
      </c>
      <c r="RK15" s="92">
        <f t="shared" si="739"/>
        <v>4.2925531155270868E-2</v>
      </c>
      <c r="RL15" s="93">
        <f t="shared" si="740"/>
        <v>39904.642316234043</v>
      </c>
      <c r="RM15" s="93">
        <f t="shared" si="741"/>
        <v>0</v>
      </c>
      <c r="RN15" s="88" t="s">
        <v>17</v>
      </c>
      <c r="RO15" s="88" t="s">
        <v>17</v>
      </c>
      <c r="RP15" s="94">
        <f t="shared" si="1004"/>
        <v>2633.8291989341924</v>
      </c>
      <c r="RQ15" s="95">
        <f t="shared" si="742"/>
        <v>1.3514445848716885</v>
      </c>
      <c r="RR15" s="96">
        <f t="shared" si="1005"/>
        <v>0.27631404155325739</v>
      </c>
      <c r="RS15" s="92">
        <f t="shared" si="743"/>
        <v>4.2925531155270868E-2</v>
      </c>
      <c r="RT15" s="93">
        <f t="shared" si="744"/>
        <v>39904.642316234043</v>
      </c>
      <c r="RU15" s="93">
        <f t="shared" si="745"/>
        <v>0</v>
      </c>
      <c r="RV15" s="88" t="s">
        <v>17</v>
      </c>
      <c r="RW15" s="88" t="s">
        <v>17</v>
      </c>
      <c r="RX15" s="94">
        <f t="shared" si="1006"/>
        <v>2633.8291989341924</v>
      </c>
      <c r="RY15" s="95">
        <f t="shared" si="746"/>
        <v>1.3514445848716885</v>
      </c>
      <c r="RZ15" s="96">
        <f t="shared" si="1007"/>
        <v>0.27631404155325739</v>
      </c>
      <c r="SA15" s="92">
        <f t="shared" si="747"/>
        <v>4.2925531155270868E-2</v>
      </c>
      <c r="SB15" s="93">
        <f t="shared" si="748"/>
        <v>39904.642316234043</v>
      </c>
      <c r="SC15" s="93">
        <f t="shared" si="749"/>
        <v>0</v>
      </c>
      <c r="SD15" s="88" t="s">
        <v>17</v>
      </c>
      <c r="SE15" s="88" t="s">
        <v>17</v>
      </c>
      <c r="SF15" s="94">
        <f t="shared" si="1008"/>
        <v>2633.8291989341924</v>
      </c>
      <c r="SG15" s="95">
        <f t="shared" si="750"/>
        <v>1.3514445848716885</v>
      </c>
      <c r="SH15" s="96">
        <f t="shared" si="1009"/>
        <v>0.27631404155325739</v>
      </c>
      <c r="SI15" s="92">
        <f t="shared" si="751"/>
        <v>4.2925531155270868E-2</v>
      </c>
      <c r="SJ15" s="93">
        <f t="shared" si="752"/>
        <v>39904.642316234043</v>
      </c>
      <c r="SK15" s="93">
        <f t="shared" si="753"/>
        <v>0</v>
      </c>
      <c r="SL15" s="88" t="s">
        <v>17</v>
      </c>
      <c r="SM15" s="88" t="s">
        <v>17</v>
      </c>
      <c r="SN15" s="94">
        <f t="shared" si="1010"/>
        <v>2633.8291989341924</v>
      </c>
      <c r="SO15" s="95">
        <f t="shared" si="754"/>
        <v>1.3514445848716885</v>
      </c>
      <c r="SP15" s="96">
        <f t="shared" si="1011"/>
        <v>0.27631404155325739</v>
      </c>
      <c r="SQ15" s="92">
        <f t="shared" si="755"/>
        <v>4.2925531155270868E-2</v>
      </c>
      <c r="SR15" s="93">
        <f t="shared" si="756"/>
        <v>39904.642316234043</v>
      </c>
      <c r="SS15" s="93">
        <f t="shared" si="757"/>
        <v>0</v>
      </c>
      <c r="ST15" s="88" t="s">
        <v>17</v>
      </c>
      <c r="SU15" s="88" t="s">
        <v>17</v>
      </c>
      <c r="SV15" s="94">
        <f t="shared" si="1012"/>
        <v>2633.8291989341924</v>
      </c>
      <c r="SW15" s="95">
        <f t="shared" si="758"/>
        <v>1.3514445848716885</v>
      </c>
      <c r="SX15" s="96">
        <f t="shared" si="1013"/>
        <v>0.27631404155325739</v>
      </c>
      <c r="SY15" s="92">
        <f t="shared" si="759"/>
        <v>4.2925531155270868E-2</v>
      </c>
      <c r="SZ15" s="93">
        <f t="shared" si="760"/>
        <v>39904.642316234043</v>
      </c>
      <c r="TA15" s="93">
        <f t="shared" si="761"/>
        <v>0</v>
      </c>
      <c r="TB15" s="88" t="s">
        <v>17</v>
      </c>
      <c r="TC15" s="88" t="s">
        <v>17</v>
      </c>
      <c r="TD15" s="94">
        <f t="shared" si="1014"/>
        <v>2633.8291989341924</v>
      </c>
      <c r="TE15" s="95">
        <f t="shared" si="762"/>
        <v>1.3514445848716885</v>
      </c>
      <c r="TF15" s="96">
        <f t="shared" si="1015"/>
        <v>0.27631404155325739</v>
      </c>
      <c r="TG15" s="92">
        <f t="shared" si="763"/>
        <v>4.2925531155270868E-2</v>
      </c>
      <c r="TH15" s="93">
        <f t="shared" si="764"/>
        <v>39904.642316234043</v>
      </c>
      <c r="TI15" s="93">
        <f t="shared" si="765"/>
        <v>0</v>
      </c>
      <c r="TJ15" s="88" t="s">
        <v>17</v>
      </c>
      <c r="TK15" s="88" t="s">
        <v>17</v>
      </c>
      <c r="TL15" s="94">
        <f t="shared" si="1016"/>
        <v>2633.8291989341924</v>
      </c>
      <c r="TM15" s="95">
        <f t="shared" si="766"/>
        <v>1.3514445848716885</v>
      </c>
      <c r="TN15" s="96">
        <f t="shared" si="1017"/>
        <v>0.27631404155325739</v>
      </c>
      <c r="TO15" s="92">
        <f t="shared" si="767"/>
        <v>4.2925531155270868E-2</v>
      </c>
      <c r="TP15" s="93">
        <f t="shared" si="768"/>
        <v>39904.642316234043</v>
      </c>
      <c r="TQ15" s="93">
        <f t="shared" si="769"/>
        <v>0</v>
      </c>
      <c r="TR15" s="88" t="s">
        <v>17</v>
      </c>
      <c r="TS15" s="88" t="s">
        <v>17</v>
      </c>
      <c r="TT15" s="94">
        <f t="shared" si="1018"/>
        <v>2633.8291989341924</v>
      </c>
      <c r="TU15" s="95">
        <f t="shared" si="770"/>
        <v>1.3514445848716885</v>
      </c>
      <c r="TV15" s="96">
        <f t="shared" si="1019"/>
        <v>0.27631404155325739</v>
      </c>
      <c r="TW15" s="92">
        <f t="shared" si="771"/>
        <v>4.2925531155270868E-2</v>
      </c>
      <c r="TX15" s="93">
        <f t="shared" si="772"/>
        <v>39904.642316234043</v>
      </c>
      <c r="TY15" s="93">
        <f t="shared" si="773"/>
        <v>0</v>
      </c>
      <c r="TZ15" s="88" t="s">
        <v>17</v>
      </c>
      <c r="UA15" s="88" t="s">
        <v>17</v>
      </c>
      <c r="UB15" s="94">
        <f t="shared" si="1020"/>
        <v>2633.8291989341924</v>
      </c>
      <c r="UC15" s="95">
        <f t="shared" si="774"/>
        <v>1.3514445848716885</v>
      </c>
      <c r="UD15" s="96">
        <f t="shared" si="1021"/>
        <v>0.27631404155325739</v>
      </c>
      <c r="UE15" s="92">
        <f t="shared" si="775"/>
        <v>4.2925531155270868E-2</v>
      </c>
      <c r="UF15" s="93">
        <f t="shared" si="776"/>
        <v>39904.642316234043</v>
      </c>
      <c r="UG15" s="93">
        <f t="shared" si="777"/>
        <v>0</v>
      </c>
      <c r="UH15" s="88" t="s">
        <v>17</v>
      </c>
      <c r="UI15" s="88" t="s">
        <v>17</v>
      </c>
      <c r="UJ15" s="94">
        <f t="shared" si="1022"/>
        <v>2633.8291989341924</v>
      </c>
      <c r="UK15" s="95">
        <f t="shared" si="778"/>
        <v>1.3514445848716885</v>
      </c>
      <c r="UL15" s="96">
        <f t="shared" si="1023"/>
        <v>0.27631404155325739</v>
      </c>
      <c r="UM15" s="92">
        <f t="shared" si="779"/>
        <v>4.2925531155270868E-2</v>
      </c>
      <c r="UN15" s="93">
        <f t="shared" si="780"/>
        <v>39904.642316234043</v>
      </c>
      <c r="UO15" s="93">
        <f t="shared" si="781"/>
        <v>0</v>
      </c>
      <c r="UP15" s="88" t="s">
        <v>17</v>
      </c>
      <c r="UQ15" s="88" t="s">
        <v>17</v>
      </c>
      <c r="UR15" s="94">
        <f t="shared" si="1024"/>
        <v>2633.8291989341924</v>
      </c>
      <c r="US15" s="95">
        <f t="shared" si="782"/>
        <v>1.3514445848716885</v>
      </c>
      <c r="UT15" s="96">
        <f t="shared" si="1025"/>
        <v>0.27631404155325739</v>
      </c>
      <c r="UU15" s="92">
        <f t="shared" si="783"/>
        <v>4.2925531155270868E-2</v>
      </c>
      <c r="UV15" s="93">
        <f t="shared" si="784"/>
        <v>39904.642316234043</v>
      </c>
      <c r="UW15" s="93">
        <f t="shared" si="785"/>
        <v>0</v>
      </c>
      <c r="UX15" s="88" t="s">
        <v>17</v>
      </c>
      <c r="UY15" s="88" t="s">
        <v>17</v>
      </c>
      <c r="UZ15" s="94">
        <f t="shared" si="1026"/>
        <v>2633.8291989341924</v>
      </c>
      <c r="VA15" s="95">
        <f t="shared" si="786"/>
        <v>1.3514445848716885</v>
      </c>
      <c r="VB15" s="96">
        <f t="shared" si="1027"/>
        <v>0.27631404155325739</v>
      </c>
      <c r="VC15" s="92">
        <f t="shared" si="787"/>
        <v>4.2925531155270868E-2</v>
      </c>
      <c r="VD15" s="93">
        <f t="shared" si="788"/>
        <v>39904.642316234043</v>
      </c>
      <c r="VE15" s="93">
        <f t="shared" si="789"/>
        <v>0</v>
      </c>
      <c r="VF15" s="88" t="s">
        <v>17</v>
      </c>
      <c r="VG15" s="88" t="s">
        <v>17</v>
      </c>
      <c r="VH15" s="94">
        <f t="shared" si="1028"/>
        <v>2633.8291989341924</v>
      </c>
      <c r="VI15" s="95">
        <f t="shared" si="790"/>
        <v>1.3514445848716885</v>
      </c>
      <c r="VJ15" s="96">
        <f t="shared" si="1029"/>
        <v>0.27631404155325739</v>
      </c>
      <c r="VK15" s="92">
        <f t="shared" si="791"/>
        <v>4.2925531155270868E-2</v>
      </c>
      <c r="VL15" s="93">
        <f t="shared" si="792"/>
        <v>39904.642316234043</v>
      </c>
      <c r="VM15" s="93">
        <f t="shared" si="793"/>
        <v>0</v>
      </c>
      <c r="VN15" s="88" t="s">
        <v>17</v>
      </c>
      <c r="VO15" s="88" t="s">
        <v>17</v>
      </c>
      <c r="VP15" s="94">
        <f t="shared" si="1030"/>
        <v>2633.8291989341924</v>
      </c>
      <c r="VQ15" s="95">
        <f t="shared" si="794"/>
        <v>1.3514445848716885</v>
      </c>
      <c r="VR15" s="96">
        <f t="shared" si="1031"/>
        <v>0.27631404155325739</v>
      </c>
      <c r="VS15" s="92">
        <f t="shared" si="795"/>
        <v>4.2925531155270868E-2</v>
      </c>
      <c r="VT15" s="93">
        <f t="shared" si="796"/>
        <v>39904.642316234043</v>
      </c>
      <c r="VU15" s="93">
        <f t="shared" si="797"/>
        <v>0</v>
      </c>
      <c r="VV15" s="88" t="s">
        <v>17</v>
      </c>
      <c r="VW15" s="88" t="s">
        <v>17</v>
      </c>
      <c r="VX15" s="94">
        <f t="shared" si="1032"/>
        <v>2633.8291989341924</v>
      </c>
      <c r="VY15" s="95">
        <f t="shared" si="798"/>
        <v>1.3514445848716885</v>
      </c>
      <c r="VZ15" s="96">
        <f t="shared" si="1033"/>
        <v>0.27631404155325739</v>
      </c>
      <c r="WA15" s="92">
        <f t="shared" si="799"/>
        <v>4.2925531155270868E-2</v>
      </c>
      <c r="WB15" s="93">
        <f t="shared" si="800"/>
        <v>39904.642316234043</v>
      </c>
      <c r="WC15" s="93">
        <f t="shared" si="801"/>
        <v>0</v>
      </c>
      <c r="WD15" s="88" t="s">
        <v>17</v>
      </c>
      <c r="WE15" s="88" t="s">
        <v>17</v>
      </c>
      <c r="WF15" s="94">
        <f t="shared" si="1034"/>
        <v>2633.8291989341924</v>
      </c>
      <c r="WG15" s="95">
        <f t="shared" si="802"/>
        <v>1.3514445848716885</v>
      </c>
      <c r="WH15" s="96">
        <f t="shared" si="1035"/>
        <v>0.27631404155325739</v>
      </c>
      <c r="WI15" s="92">
        <f t="shared" si="803"/>
        <v>4.2925531155270868E-2</v>
      </c>
      <c r="WJ15" s="93">
        <f t="shared" si="804"/>
        <v>39904.642316234043</v>
      </c>
      <c r="WK15" s="93">
        <f t="shared" si="805"/>
        <v>0</v>
      </c>
      <c r="WL15" s="88" t="s">
        <v>17</v>
      </c>
      <c r="WM15" s="88" t="s">
        <v>17</v>
      </c>
      <c r="WN15" s="94">
        <f t="shared" si="1036"/>
        <v>2633.8291989341924</v>
      </c>
      <c r="WO15" s="95">
        <f t="shared" si="806"/>
        <v>1.3514445848716885</v>
      </c>
      <c r="WP15" s="96">
        <f t="shared" si="1037"/>
        <v>0.27631404155325739</v>
      </c>
      <c r="WQ15" s="92">
        <f t="shared" si="807"/>
        <v>4.2925531155270868E-2</v>
      </c>
      <c r="WR15" s="93">
        <f t="shared" si="808"/>
        <v>39904.642316234043</v>
      </c>
      <c r="WS15" s="93">
        <f t="shared" si="809"/>
        <v>0</v>
      </c>
      <c r="WT15" s="88" t="s">
        <v>17</v>
      </c>
      <c r="WU15" s="88" t="s">
        <v>17</v>
      </c>
      <c r="WV15" s="94">
        <f t="shared" si="1038"/>
        <v>2633.8291989341924</v>
      </c>
      <c r="WW15" s="95">
        <f t="shared" si="810"/>
        <v>1.3514445848716885</v>
      </c>
      <c r="WX15" s="96">
        <f t="shared" si="1039"/>
        <v>0.27631404155325739</v>
      </c>
      <c r="WY15" s="92">
        <f t="shared" si="811"/>
        <v>4.2925531155270868E-2</v>
      </c>
      <c r="WZ15" s="93">
        <f t="shared" si="812"/>
        <v>39904.642316234043</v>
      </c>
      <c r="XA15" s="93">
        <f t="shared" si="813"/>
        <v>0</v>
      </c>
      <c r="XB15" s="88" t="s">
        <v>17</v>
      </c>
      <c r="XC15" s="88" t="s">
        <v>17</v>
      </c>
      <c r="XD15" s="94">
        <f t="shared" si="1040"/>
        <v>2633.8291989341924</v>
      </c>
      <c r="XE15" s="95">
        <f t="shared" si="814"/>
        <v>1.3514445848716885</v>
      </c>
      <c r="XF15" s="96">
        <f t="shared" si="1041"/>
        <v>0.27631404155325739</v>
      </c>
      <c r="XG15" s="92">
        <f t="shared" si="815"/>
        <v>4.2925531155270868E-2</v>
      </c>
      <c r="XH15" s="93">
        <f t="shared" si="816"/>
        <v>39904.642316234043</v>
      </c>
      <c r="XI15" s="93">
        <f t="shared" si="817"/>
        <v>0</v>
      </c>
      <c r="XJ15" s="88" t="s">
        <v>17</v>
      </c>
      <c r="XK15" s="88" t="s">
        <v>17</v>
      </c>
      <c r="XL15" s="94">
        <f t="shared" si="1042"/>
        <v>2633.8291989341924</v>
      </c>
      <c r="XM15" s="95">
        <f t="shared" si="818"/>
        <v>1.3514445848716885</v>
      </c>
      <c r="XN15" s="96">
        <f t="shared" si="1043"/>
        <v>0.27631404155325739</v>
      </c>
      <c r="XO15" s="92">
        <f t="shared" si="819"/>
        <v>4.2925531155270868E-2</v>
      </c>
      <c r="XP15" s="93">
        <f t="shared" si="820"/>
        <v>39904.642316234043</v>
      </c>
      <c r="XQ15" s="93">
        <f t="shared" si="821"/>
        <v>0</v>
      </c>
      <c r="XR15" s="88" t="s">
        <v>17</v>
      </c>
      <c r="XS15" s="88" t="s">
        <v>17</v>
      </c>
      <c r="XT15" s="94">
        <f t="shared" si="1044"/>
        <v>2633.8291989341924</v>
      </c>
      <c r="XU15" s="95">
        <f t="shared" si="822"/>
        <v>1.3514445848716885</v>
      </c>
      <c r="XV15" s="96">
        <f t="shared" si="1045"/>
        <v>0.27631404155325739</v>
      </c>
      <c r="XW15" s="92">
        <f t="shared" si="823"/>
        <v>4.2925531155270868E-2</v>
      </c>
      <c r="XX15" s="93">
        <f t="shared" si="824"/>
        <v>39904.642316234043</v>
      </c>
      <c r="XY15" s="93">
        <f t="shared" si="825"/>
        <v>0</v>
      </c>
      <c r="XZ15" s="88" t="s">
        <v>17</v>
      </c>
      <c r="YA15" s="88" t="s">
        <v>17</v>
      </c>
      <c r="YB15" s="94">
        <f t="shared" si="1046"/>
        <v>2633.8291989341924</v>
      </c>
      <c r="YC15" s="95">
        <f t="shared" si="826"/>
        <v>1.3514445848716885</v>
      </c>
      <c r="YD15" s="96">
        <f t="shared" si="1047"/>
        <v>0.27631404155325739</v>
      </c>
      <c r="YE15" s="92">
        <f t="shared" si="827"/>
        <v>4.2925531155270868E-2</v>
      </c>
      <c r="YF15" s="93">
        <f t="shared" si="828"/>
        <v>39904.642316234043</v>
      </c>
      <c r="YG15" s="93">
        <f t="shared" si="829"/>
        <v>0</v>
      </c>
      <c r="YH15" s="88" t="s">
        <v>17</v>
      </c>
      <c r="YI15" s="88" t="s">
        <v>17</v>
      </c>
      <c r="YJ15" s="94">
        <f t="shared" si="1048"/>
        <v>2633.8291989341924</v>
      </c>
      <c r="YK15" s="95">
        <f t="shared" si="830"/>
        <v>1.3514445848716885</v>
      </c>
      <c r="YL15" s="96">
        <f t="shared" si="1049"/>
        <v>0.27631404155325739</v>
      </c>
      <c r="YM15" s="92">
        <f t="shared" si="831"/>
        <v>4.2925531155270868E-2</v>
      </c>
      <c r="YN15" s="93">
        <f t="shared" si="832"/>
        <v>39904.642316234043</v>
      </c>
      <c r="YO15" s="93">
        <f t="shared" si="833"/>
        <v>0</v>
      </c>
      <c r="YP15" s="88" t="s">
        <v>17</v>
      </c>
      <c r="YQ15" s="88" t="s">
        <v>17</v>
      </c>
      <c r="YR15" s="94">
        <f t="shared" si="1050"/>
        <v>2633.8291989341924</v>
      </c>
      <c r="YS15" s="95">
        <f t="shared" si="834"/>
        <v>1.3514445848716885</v>
      </c>
      <c r="YT15" s="96">
        <f t="shared" si="1051"/>
        <v>0.27631404155325739</v>
      </c>
      <c r="YU15" s="92">
        <f t="shared" si="835"/>
        <v>4.2925531155270868E-2</v>
      </c>
      <c r="YV15" s="93">
        <f t="shared" si="836"/>
        <v>39904.642316234043</v>
      </c>
      <c r="YW15" s="93">
        <f t="shared" si="837"/>
        <v>0</v>
      </c>
      <c r="YX15" s="88" t="s">
        <v>17</v>
      </c>
      <c r="YY15" s="88" t="s">
        <v>17</v>
      </c>
      <c r="YZ15" s="94">
        <f t="shared" si="1052"/>
        <v>2633.8291989341924</v>
      </c>
      <c r="ZA15" s="95">
        <f t="shared" si="838"/>
        <v>1.3514445848716885</v>
      </c>
      <c r="ZB15" s="96">
        <f t="shared" si="1053"/>
        <v>0.27631404155325739</v>
      </c>
      <c r="ZC15" s="92">
        <f t="shared" si="839"/>
        <v>4.2925531155270868E-2</v>
      </c>
      <c r="ZD15" s="93">
        <f t="shared" si="840"/>
        <v>39904.642316234043</v>
      </c>
      <c r="ZE15" s="93">
        <f t="shared" si="841"/>
        <v>0</v>
      </c>
      <c r="ZF15" s="88" t="s">
        <v>17</v>
      </c>
      <c r="ZG15" s="88" t="s">
        <v>17</v>
      </c>
      <c r="ZH15" s="94">
        <f t="shared" si="1054"/>
        <v>2633.8291989341924</v>
      </c>
      <c r="ZI15" s="95">
        <f t="shared" si="842"/>
        <v>1.3514445848716885</v>
      </c>
      <c r="ZJ15" s="96">
        <f t="shared" si="1055"/>
        <v>0.27631404155325739</v>
      </c>
      <c r="ZK15" s="92">
        <f t="shared" si="843"/>
        <v>4.2925531155270868E-2</v>
      </c>
      <c r="ZL15" s="93">
        <f t="shared" si="844"/>
        <v>39904.642316234043</v>
      </c>
      <c r="ZM15" s="93">
        <f t="shared" si="845"/>
        <v>0</v>
      </c>
      <c r="ZN15" s="88" t="s">
        <v>17</v>
      </c>
      <c r="ZO15" s="88" t="s">
        <v>17</v>
      </c>
      <c r="ZP15" s="94">
        <f t="shared" si="1056"/>
        <v>2633.8291989341924</v>
      </c>
      <c r="ZQ15" s="95">
        <f t="shared" si="846"/>
        <v>1.3514445848716885</v>
      </c>
      <c r="ZR15" s="96">
        <f t="shared" si="1057"/>
        <v>0.27631404155325739</v>
      </c>
      <c r="ZS15" s="92">
        <f t="shared" si="847"/>
        <v>4.2925531155270868E-2</v>
      </c>
      <c r="ZT15" s="93">
        <f t="shared" si="848"/>
        <v>39904.642316234043</v>
      </c>
      <c r="ZU15" s="93">
        <f t="shared" si="849"/>
        <v>0</v>
      </c>
      <c r="ZV15" s="88" t="s">
        <v>17</v>
      </c>
      <c r="ZW15" s="88" t="s">
        <v>17</v>
      </c>
      <c r="ZX15" s="94">
        <f t="shared" si="1058"/>
        <v>2633.8291989341924</v>
      </c>
      <c r="ZY15" s="95">
        <f t="shared" si="850"/>
        <v>1.3514445848716885</v>
      </c>
      <c r="ZZ15" s="96">
        <f t="shared" si="1059"/>
        <v>0.27631404155325739</v>
      </c>
      <c r="AAA15" s="92">
        <f t="shared" si="851"/>
        <v>4.2925531155270868E-2</v>
      </c>
      <c r="AAB15" s="93">
        <f t="shared" si="852"/>
        <v>39904.642316234043</v>
      </c>
      <c r="AAC15" s="93">
        <f t="shared" si="853"/>
        <v>0</v>
      </c>
      <c r="AAD15" s="88" t="s">
        <v>17</v>
      </c>
      <c r="AAE15" s="88" t="s">
        <v>17</v>
      </c>
      <c r="AAF15" s="94">
        <f t="shared" si="1060"/>
        <v>2633.8291989341924</v>
      </c>
      <c r="AAG15" s="95">
        <f t="shared" si="854"/>
        <v>1.3514445848716885</v>
      </c>
      <c r="AAH15" s="96">
        <f t="shared" si="1061"/>
        <v>0.27631404155325739</v>
      </c>
      <c r="AAI15" s="92">
        <f t="shared" si="855"/>
        <v>4.2925531155270868E-2</v>
      </c>
      <c r="AAJ15" s="93">
        <f t="shared" si="856"/>
        <v>39904.642316234043</v>
      </c>
      <c r="AAK15" s="93">
        <f t="shared" si="857"/>
        <v>0</v>
      </c>
      <c r="AAL15" s="88" t="s">
        <v>17</v>
      </c>
      <c r="AAM15" s="88" t="s">
        <v>17</v>
      </c>
      <c r="AAN15" s="94">
        <f t="shared" si="1062"/>
        <v>2633.8291989341924</v>
      </c>
      <c r="AAO15" s="95">
        <f t="shared" si="858"/>
        <v>1.3514445848716885</v>
      </c>
      <c r="AAP15" s="96">
        <f t="shared" si="1063"/>
        <v>0.27631404155325739</v>
      </c>
      <c r="AAQ15" s="92">
        <f t="shared" si="859"/>
        <v>4.2925531155270868E-2</v>
      </c>
      <c r="AAR15" s="93">
        <f t="shared" si="860"/>
        <v>39904.642316234043</v>
      </c>
      <c r="AAS15" s="93">
        <f t="shared" si="861"/>
        <v>0</v>
      </c>
      <c r="AAT15" s="88" t="s">
        <v>17</v>
      </c>
      <c r="AAU15" s="88" t="s">
        <v>17</v>
      </c>
      <c r="AAV15" s="94">
        <f t="shared" si="1064"/>
        <v>2633.8291989341924</v>
      </c>
      <c r="AAW15" s="95">
        <f t="shared" si="862"/>
        <v>1.3514445848716885</v>
      </c>
      <c r="AAX15" s="96">
        <f t="shared" si="1065"/>
        <v>0.27631404155325739</v>
      </c>
      <c r="AAY15" s="92">
        <f t="shared" si="863"/>
        <v>4.2925531155270868E-2</v>
      </c>
      <c r="AAZ15" s="93">
        <f t="shared" si="864"/>
        <v>39904.642316234043</v>
      </c>
      <c r="ABA15" s="93">
        <f t="shared" si="865"/>
        <v>0</v>
      </c>
      <c r="ABB15" s="88" t="s">
        <v>17</v>
      </c>
      <c r="ABC15" s="88" t="s">
        <v>17</v>
      </c>
      <c r="ABD15" s="94">
        <f t="shared" si="1066"/>
        <v>2633.8291989341924</v>
      </c>
      <c r="ABE15" s="95">
        <f t="shared" si="866"/>
        <v>1.3514445848716885</v>
      </c>
      <c r="ABF15" s="96">
        <f t="shared" si="1067"/>
        <v>0.27631404155325739</v>
      </c>
      <c r="ABG15" s="92">
        <f t="shared" si="867"/>
        <v>4.2925531155270868E-2</v>
      </c>
      <c r="ABH15" s="93">
        <f t="shared" si="868"/>
        <v>39904.642316234043</v>
      </c>
      <c r="ABI15" s="93">
        <f t="shared" si="869"/>
        <v>0</v>
      </c>
      <c r="ABJ15" s="88" t="s">
        <v>17</v>
      </c>
      <c r="ABK15" s="88" t="s">
        <v>17</v>
      </c>
      <c r="ABL15" s="94">
        <f t="shared" si="1068"/>
        <v>2633.8291989341924</v>
      </c>
      <c r="ABM15" s="95">
        <f t="shared" si="870"/>
        <v>1.3514445848716885</v>
      </c>
      <c r="ABN15" s="96">
        <f t="shared" si="1069"/>
        <v>0.27631404155325739</v>
      </c>
      <c r="ABO15" s="92">
        <f t="shared" si="871"/>
        <v>4.2925531155270868E-2</v>
      </c>
      <c r="ABP15" s="93">
        <f t="shared" si="872"/>
        <v>39904.642316234043</v>
      </c>
      <c r="ABQ15" s="93">
        <f t="shared" si="873"/>
        <v>0</v>
      </c>
      <c r="ABR15" s="88" t="s">
        <v>17</v>
      </c>
      <c r="ABS15" s="88" t="s">
        <v>17</v>
      </c>
      <c r="ABT15" s="94">
        <f t="shared" si="1070"/>
        <v>2633.8291989341924</v>
      </c>
      <c r="ABU15" s="95">
        <f t="shared" si="874"/>
        <v>1.3514445848716885</v>
      </c>
      <c r="ABV15" s="96">
        <f t="shared" si="1071"/>
        <v>0.27631404155325739</v>
      </c>
      <c r="ABW15" s="92">
        <f t="shared" si="875"/>
        <v>4.2925531155270868E-2</v>
      </c>
      <c r="ABX15" s="93">
        <f t="shared" si="876"/>
        <v>39904.642316234043</v>
      </c>
      <c r="ABY15" s="93">
        <f t="shared" si="877"/>
        <v>0</v>
      </c>
      <c r="ABZ15" s="88" t="s">
        <v>17</v>
      </c>
      <c r="ACA15" s="88" t="s">
        <v>17</v>
      </c>
      <c r="ACB15" s="94">
        <f t="shared" si="1072"/>
        <v>2633.8291989341924</v>
      </c>
      <c r="ACC15" s="95">
        <f t="shared" si="878"/>
        <v>1.3514445848716885</v>
      </c>
      <c r="ACD15" s="96">
        <f t="shared" si="1073"/>
        <v>0.27631404155325739</v>
      </c>
      <c r="ACE15" s="92">
        <f t="shared" si="879"/>
        <v>4.2925531155270868E-2</v>
      </c>
      <c r="ACF15" s="93">
        <f t="shared" si="880"/>
        <v>39904.642316234043</v>
      </c>
      <c r="ACG15" s="93">
        <f t="shared" si="881"/>
        <v>0</v>
      </c>
      <c r="ACH15" s="88" t="s">
        <v>17</v>
      </c>
      <c r="ACI15" s="88" t="s">
        <v>17</v>
      </c>
      <c r="ACJ15" s="94">
        <f t="shared" si="1074"/>
        <v>2633.8291989341924</v>
      </c>
      <c r="ACK15" s="95">
        <f t="shared" si="882"/>
        <v>1.3514445848716885</v>
      </c>
      <c r="ACL15" s="96">
        <f t="shared" si="1075"/>
        <v>0.27631404155325739</v>
      </c>
      <c r="ACM15" s="92">
        <f t="shared" si="883"/>
        <v>4.2925531155270868E-2</v>
      </c>
      <c r="ACN15" s="93">
        <f t="shared" si="884"/>
        <v>39904.642316234043</v>
      </c>
      <c r="ACO15" s="93">
        <f t="shared" si="885"/>
        <v>0</v>
      </c>
      <c r="ACP15" s="88" t="s">
        <v>17</v>
      </c>
      <c r="ACQ15" s="88" t="s">
        <v>17</v>
      </c>
      <c r="ACR15" s="94">
        <f t="shared" si="1076"/>
        <v>2633.8291989341924</v>
      </c>
      <c r="ACS15" s="95">
        <f t="shared" si="886"/>
        <v>1.3514445848716885</v>
      </c>
      <c r="ACT15" s="96">
        <f t="shared" si="1077"/>
        <v>0.27631404155325739</v>
      </c>
      <c r="ACU15" s="92">
        <f t="shared" si="887"/>
        <v>4.2925531155270868E-2</v>
      </c>
      <c r="ACV15" s="93">
        <f t="shared" si="888"/>
        <v>39904.642316234043</v>
      </c>
      <c r="ACW15" s="93">
        <f t="shared" si="889"/>
        <v>0</v>
      </c>
      <c r="ACX15" s="88" t="s">
        <v>17</v>
      </c>
      <c r="ACY15" s="88" t="s">
        <v>17</v>
      </c>
      <c r="ACZ15" s="94">
        <f t="shared" si="1078"/>
        <v>2633.8291989341924</v>
      </c>
      <c r="ADA15" s="95">
        <f t="shared" si="890"/>
        <v>1.3514445848716885</v>
      </c>
      <c r="ADB15" s="96">
        <f t="shared" si="1079"/>
        <v>0.27631404155325739</v>
      </c>
      <c r="ADC15" s="92">
        <f t="shared" si="891"/>
        <v>4.2925531155270868E-2</v>
      </c>
      <c r="ADD15" s="93">
        <f t="shared" si="892"/>
        <v>39904.642316234043</v>
      </c>
      <c r="ADE15" s="93">
        <f t="shared" si="893"/>
        <v>0</v>
      </c>
      <c r="ADF15" s="88" t="s">
        <v>17</v>
      </c>
      <c r="ADG15" s="88" t="s">
        <v>17</v>
      </c>
      <c r="ADH15" s="94">
        <f t="shared" si="1080"/>
        <v>2633.8291989341924</v>
      </c>
      <c r="ADI15" s="95">
        <f t="shared" si="894"/>
        <v>1.3514445848716885</v>
      </c>
      <c r="ADJ15" s="96">
        <f t="shared" si="1081"/>
        <v>0.27631404155325739</v>
      </c>
      <c r="ADK15" s="92">
        <f t="shared" si="895"/>
        <v>4.2925531155270868E-2</v>
      </c>
      <c r="ADL15" s="93">
        <f t="shared" si="896"/>
        <v>39904.642316234043</v>
      </c>
      <c r="ADM15" s="93">
        <f t="shared" si="897"/>
        <v>0</v>
      </c>
      <c r="ADN15" s="88" t="s">
        <v>17</v>
      </c>
      <c r="ADO15" s="88" t="s">
        <v>17</v>
      </c>
      <c r="ADP15" s="94">
        <f t="shared" si="1082"/>
        <v>2633.8291989341924</v>
      </c>
      <c r="ADQ15" s="95">
        <f t="shared" si="898"/>
        <v>1.3514445848716885</v>
      </c>
      <c r="ADR15" s="96">
        <f t="shared" si="1083"/>
        <v>0.27631404155325739</v>
      </c>
      <c r="ADS15" s="92">
        <f t="shared" si="899"/>
        <v>4.2925531155270868E-2</v>
      </c>
      <c r="ADT15" s="93">
        <f t="shared" si="900"/>
        <v>39904.642316234043</v>
      </c>
      <c r="ADU15" s="93">
        <f t="shared" si="901"/>
        <v>0</v>
      </c>
      <c r="ADV15" s="88" t="s">
        <v>17</v>
      </c>
      <c r="ADW15" s="88" t="s">
        <v>17</v>
      </c>
      <c r="ADX15" s="94">
        <f t="shared" si="1084"/>
        <v>2633.8291989341924</v>
      </c>
      <c r="ADY15" s="95">
        <f t="shared" si="902"/>
        <v>1.3514445848716885</v>
      </c>
      <c r="ADZ15" s="96">
        <f t="shared" si="1085"/>
        <v>0.27631404155325739</v>
      </c>
      <c r="AEA15" s="92">
        <f t="shared" si="903"/>
        <v>4.2925531155270868E-2</v>
      </c>
      <c r="AEB15" s="93">
        <f t="shared" si="904"/>
        <v>39904.642316234043</v>
      </c>
      <c r="AEC15" s="93">
        <f t="shared" si="905"/>
        <v>0</v>
      </c>
      <c r="AED15" s="94">
        <f t="shared" si="1086"/>
        <v>894512.85861439165</v>
      </c>
      <c r="AEE15" s="97">
        <f t="shared" si="906"/>
        <v>1074136.5278916096</v>
      </c>
      <c r="AEF15" s="88" t="s">
        <v>17</v>
      </c>
    </row>
    <row r="16" spans="1:813" s="35" customFormat="1">
      <c r="A16" s="44" t="s">
        <v>137</v>
      </c>
      <c r="B16" s="88" t="s">
        <v>17</v>
      </c>
      <c r="C16" s="88" t="s">
        <v>17</v>
      </c>
      <c r="D16" s="88" t="s">
        <v>17</v>
      </c>
      <c r="E16" s="88" t="s">
        <v>17</v>
      </c>
      <c r="F16" s="88" t="s">
        <v>17</v>
      </c>
      <c r="G16" s="45">
        <f>'Исходные данные'!C18</f>
        <v>1415</v>
      </c>
      <c r="H16" s="45">
        <f>'Исходные данные'!D18</f>
        <v>197500</v>
      </c>
      <c r="I16" s="89">
        <f>'Расчет поправочного коэф'!G17</f>
        <v>3.7719698014923044</v>
      </c>
      <c r="J16" s="45">
        <f t="shared" si="485"/>
        <v>532845.8952353528</v>
      </c>
      <c r="K16" s="90">
        <f t="shared" si="486"/>
        <v>516.14550900024938</v>
      </c>
      <c r="L16" s="91">
        <f t="shared" si="487"/>
        <v>0.38677180351068091</v>
      </c>
      <c r="M16" s="91">
        <f t="shared" si="907"/>
        <v>0.10253841463886121</v>
      </c>
      <c r="N16" s="88" t="s">
        <v>17</v>
      </c>
      <c r="O16" s="92">
        <f t="shared" si="488"/>
        <v>8.6035607807959685E-2</v>
      </c>
      <c r="P16" s="93">
        <f t="shared" si="489"/>
        <v>162462.08342042906</v>
      </c>
      <c r="Q16" s="93">
        <f t="shared" si="490"/>
        <v>162462.08342042906</v>
      </c>
      <c r="R16" s="88" t="s">
        <v>17</v>
      </c>
      <c r="S16" s="88" t="s">
        <v>17</v>
      </c>
      <c r="T16" s="94">
        <f t="shared" si="491"/>
        <v>630.95970223023448</v>
      </c>
      <c r="U16" s="95">
        <f t="shared" si="492"/>
        <v>0.46089179788544843</v>
      </c>
      <c r="V16" s="96">
        <f t="shared" si="908"/>
        <v>0.12218862348874208</v>
      </c>
      <c r="W16" s="92">
        <f t="shared" si="493"/>
        <v>7.6616019287529938E-2</v>
      </c>
      <c r="X16" s="93">
        <f t="shared" si="494"/>
        <v>148415.29753096888</v>
      </c>
      <c r="Y16" s="93">
        <f t="shared" si="495"/>
        <v>148415.29753096888</v>
      </c>
      <c r="Z16" s="88" t="s">
        <v>17</v>
      </c>
      <c r="AA16" s="88" t="s">
        <v>17</v>
      </c>
      <c r="AB16" s="94">
        <f t="shared" si="496"/>
        <v>735.84683829452354</v>
      </c>
      <c r="AC16" s="95">
        <f t="shared" si="497"/>
        <v>0.52453771430299634</v>
      </c>
      <c r="AD16" s="96">
        <f t="shared" si="909"/>
        <v>0.13906201319413361</v>
      </c>
      <c r="AE16" s="92">
        <f t="shared" si="498"/>
        <v>6.9336691738300454E-2</v>
      </c>
      <c r="AF16" s="93">
        <f t="shared" si="499"/>
        <v>137635.43661991286</v>
      </c>
      <c r="AG16" s="93">
        <f t="shared" si="500"/>
        <v>137635.43661991286</v>
      </c>
      <c r="AH16" s="88" t="s">
        <v>17</v>
      </c>
      <c r="AI16" s="88" t="s">
        <v>17</v>
      </c>
      <c r="AJ16" s="94">
        <f t="shared" si="501"/>
        <v>833.11569809658192</v>
      </c>
      <c r="AK16" s="95">
        <f t="shared" si="502"/>
        <v>0.58012425647490073</v>
      </c>
      <c r="AL16" s="96">
        <f t="shared" si="910"/>
        <v>0.15379875423323541</v>
      </c>
      <c r="AM16" s="92">
        <f t="shared" si="503"/>
        <v>6.3619511939881385E-2</v>
      </c>
      <c r="AN16" s="93">
        <f t="shared" si="504"/>
        <v>129279.91739314825</v>
      </c>
      <c r="AO16" s="93">
        <f t="shared" si="505"/>
        <v>129279.91739314825</v>
      </c>
      <c r="AP16" s="88" t="s">
        <v>17</v>
      </c>
      <c r="AQ16" s="88" t="s">
        <v>17</v>
      </c>
      <c r="AR16" s="94">
        <f t="shared" si="506"/>
        <v>924.47959731435458</v>
      </c>
      <c r="AS16" s="95">
        <f t="shared" si="507"/>
        <v>0.62941596564685143</v>
      </c>
      <c r="AT16" s="96">
        <f t="shared" si="911"/>
        <v>0.16686665025733652</v>
      </c>
      <c r="AU16" s="92">
        <f t="shared" si="508"/>
        <v>5.9049776902357187E-2</v>
      </c>
      <c r="AV16" s="93">
        <f t="shared" si="509"/>
        <v>122725.34935028054</v>
      </c>
      <c r="AW16" s="93">
        <f t="shared" si="510"/>
        <v>122725.34935028054</v>
      </c>
      <c r="AX16" s="88" t="s">
        <v>17</v>
      </c>
      <c r="AY16" s="88" t="s">
        <v>17</v>
      </c>
      <c r="AZ16" s="94">
        <f t="shared" si="511"/>
        <v>1011.211292968263</v>
      </c>
      <c r="BA16" s="95">
        <f t="shared" si="512"/>
        <v>0.67371222044695189</v>
      </c>
      <c r="BB16" s="96">
        <f t="shared" si="912"/>
        <v>0.17861018404240966</v>
      </c>
      <c r="BC16" s="92">
        <f t="shared" si="513"/>
        <v>5.5328917344238976E-2</v>
      </c>
      <c r="BD16" s="93">
        <f t="shared" si="514"/>
        <v>117510.34410932078</v>
      </c>
      <c r="BE16" s="93">
        <f t="shared" si="515"/>
        <v>117510.34410932078</v>
      </c>
      <c r="BF16" s="88" t="s">
        <v>17</v>
      </c>
      <c r="BG16" s="88" t="s">
        <v>17</v>
      </c>
      <c r="BH16" s="94">
        <f t="shared" si="516"/>
        <v>1094.2574725508218</v>
      </c>
      <c r="BI16" s="95">
        <f t="shared" si="517"/>
        <v>0.71397795308933998</v>
      </c>
      <c r="BJ16" s="96">
        <f t="shared" si="913"/>
        <v>0.18928517211534113</v>
      </c>
      <c r="BK16" s="92">
        <f t="shared" si="518"/>
        <v>5.2241181630911765E-2</v>
      </c>
      <c r="BL16" s="93">
        <f t="shared" si="519"/>
        <v>113293.28017052921</v>
      </c>
      <c r="BM16" s="93">
        <f t="shared" si="520"/>
        <v>113293.28017052921</v>
      </c>
      <c r="BN16" s="88" t="s">
        <v>17</v>
      </c>
      <c r="BO16" s="88" t="s">
        <v>17</v>
      </c>
      <c r="BP16" s="94">
        <f t="shared" si="521"/>
        <v>1174.3233949328214</v>
      </c>
      <c r="BQ16" s="95">
        <f t="shared" si="522"/>
        <v>0.75093643458559445</v>
      </c>
      <c r="BR16" s="96">
        <f t="shared" si="914"/>
        <v>0.19908336336322244</v>
      </c>
      <c r="BS16" s="92">
        <f t="shared" si="523"/>
        <v>4.9630063632433302E-2</v>
      </c>
      <c r="BT16" s="93">
        <f t="shared" si="524"/>
        <v>109821.10484430481</v>
      </c>
      <c r="BU16" s="93">
        <f t="shared" si="525"/>
        <v>109821.10484430481</v>
      </c>
      <c r="BV16" s="88" t="s">
        <v>17</v>
      </c>
      <c r="BW16" s="88" t="s">
        <v>17</v>
      </c>
      <c r="BX16" s="94">
        <f t="shared" si="526"/>
        <v>1251.9354831620119</v>
      </c>
      <c r="BY16" s="95">
        <f t="shared" si="527"/>
        <v>0.78513541469036197</v>
      </c>
      <c r="BZ16" s="96">
        <f t="shared" si="915"/>
        <v>0.2081499736237917</v>
      </c>
      <c r="CA16" s="92">
        <f t="shared" si="528"/>
        <v>4.7381565958008437E-2</v>
      </c>
      <c r="CB16" s="93">
        <f t="shared" si="529"/>
        <v>106906.28332823106</v>
      </c>
      <c r="CC16" s="93">
        <f t="shared" si="530"/>
        <v>106906.28332823106</v>
      </c>
      <c r="CD16" s="88" t="s">
        <v>17</v>
      </c>
      <c r="CE16" s="88" t="s">
        <v>17</v>
      </c>
      <c r="CF16" s="94">
        <f t="shared" si="531"/>
        <v>1327.4876268568748</v>
      </c>
      <c r="CG16" s="95">
        <f t="shared" si="532"/>
        <v>0.81699445737192156</v>
      </c>
      <c r="CH16" s="96">
        <f t="shared" si="916"/>
        <v>0.21659623495625391</v>
      </c>
      <c r="CI16" s="92">
        <f t="shared" si="533"/>
        <v>4.5412279091062491E-2</v>
      </c>
      <c r="CJ16" s="93">
        <f t="shared" si="534"/>
        <v>104409.76294315101</v>
      </c>
      <c r="CK16" s="93">
        <f t="shared" si="535"/>
        <v>104409.76294315101</v>
      </c>
      <c r="CL16" s="88" t="s">
        <v>17</v>
      </c>
      <c r="CM16" s="88" t="s">
        <v>17</v>
      </c>
      <c r="CN16" s="94">
        <f t="shared" si="536"/>
        <v>1401.2754451912572</v>
      </c>
      <c r="CO16" s="95">
        <f t="shared" si="537"/>
        <v>0.84683895034922785</v>
      </c>
      <c r="CP16" s="96">
        <f t="shared" si="917"/>
        <v>0.22450841202763419</v>
      </c>
      <c r="CQ16" s="92">
        <f t="shared" si="538"/>
        <v>4.3660866419553773E-2</v>
      </c>
      <c r="CR16" s="93">
        <f t="shared" si="539"/>
        <v>102228.37944102142</v>
      </c>
      <c r="CS16" s="93">
        <f t="shared" si="540"/>
        <v>102228.37944102142</v>
      </c>
      <c r="CT16" s="88" t="s">
        <v>17</v>
      </c>
      <c r="CU16" s="88" t="s">
        <v>17</v>
      </c>
      <c r="CV16" s="94">
        <f t="shared" si="541"/>
        <v>1473.5216497432157</v>
      </c>
      <c r="CW16" s="95">
        <f t="shared" si="542"/>
        <v>0.8749246355895488</v>
      </c>
      <c r="CX16" s="96">
        <f t="shared" si="918"/>
        <v>0.23195430547810916</v>
      </c>
      <c r="CY16" s="92">
        <f t="shared" si="543"/>
        <v>4.2081965984315378E-2</v>
      </c>
      <c r="CZ16" s="93">
        <f t="shared" si="544"/>
        <v>100285.54445527331</v>
      </c>
      <c r="DA16" s="93">
        <f t="shared" si="545"/>
        <v>100285.54445527331</v>
      </c>
      <c r="DB16" s="88" t="s">
        <v>17</v>
      </c>
      <c r="DC16" s="88" t="s">
        <v>17</v>
      </c>
      <c r="DD16" s="94">
        <f t="shared" si="546"/>
        <v>1544.3948260366949</v>
      </c>
      <c r="DE16" s="95">
        <f t="shared" si="547"/>
        <v>0.90145537363105599</v>
      </c>
      <c r="DF16" s="96">
        <f t="shared" si="919"/>
        <v>0.23898796148219775</v>
      </c>
      <c r="DG16" s="92">
        <f t="shared" si="548"/>
        <v>4.064181213275786E-2</v>
      </c>
      <c r="DH16" s="93">
        <f t="shared" si="549"/>
        <v>98524.357160302461</v>
      </c>
      <c r="DI16" s="93">
        <f t="shared" si="550"/>
        <v>98524.357160302461</v>
      </c>
      <c r="DJ16" s="88" t="s">
        <v>17</v>
      </c>
      <c r="DK16" s="88" t="s">
        <v>17</v>
      </c>
      <c r="DL16" s="94">
        <f t="shared" si="551"/>
        <v>1614.0233469980394</v>
      </c>
      <c r="DM16" s="95">
        <f t="shared" si="552"/>
        <v>0.92659606219812729</v>
      </c>
      <c r="DN16" s="96">
        <f t="shared" si="920"/>
        <v>0.24565309664768209</v>
      </c>
      <c r="DO16" s="92">
        <f t="shared" si="553"/>
        <v>3.9315084451827242E-2</v>
      </c>
      <c r="DP16" s="93">
        <f t="shared" si="554"/>
        <v>96902.507466026756</v>
      </c>
      <c r="DQ16" s="93">
        <f t="shared" si="555"/>
        <v>96902.507466026756</v>
      </c>
      <c r="DR16" s="88" t="s">
        <v>17</v>
      </c>
      <c r="DS16" s="88" t="s">
        <v>17</v>
      </c>
      <c r="DT16" s="94">
        <f t="shared" si="556"/>
        <v>1682.5056844298604</v>
      </c>
      <c r="DU16" s="95">
        <f t="shared" si="557"/>
        <v>0.95048207332383738</v>
      </c>
      <c r="DV16" s="96">
        <f t="shared" si="921"/>
        <v>0.25198559992389075</v>
      </c>
      <c r="DW16" s="92">
        <f t="shared" si="558"/>
        <v>3.8082634604236332E-2</v>
      </c>
      <c r="DX16" s="93">
        <f t="shared" si="559"/>
        <v>95388.503541691869</v>
      </c>
      <c r="DY16" s="93">
        <f t="shared" si="560"/>
        <v>95388.503541691869</v>
      </c>
      <c r="DZ16" s="88" t="s">
        <v>17</v>
      </c>
      <c r="EA16" s="88" t="s">
        <v>17</v>
      </c>
      <c r="EB16" s="94">
        <f t="shared" si="561"/>
        <v>1749.9180544239887</v>
      </c>
      <c r="EC16" s="95">
        <f t="shared" si="562"/>
        <v>0.97322618112316017</v>
      </c>
      <c r="ED16" s="96">
        <f t="shared" si="922"/>
        <v>0.25801536924768664</v>
      </c>
      <c r="EE16" s="92">
        <f t="shared" si="563"/>
        <v>3.6929842586633899E-2</v>
      </c>
      <c r="EF16" s="93">
        <f t="shared" si="564"/>
        <v>93958.878576356321</v>
      </c>
      <c r="EG16" s="93">
        <f t="shared" si="565"/>
        <v>93958.878576356321</v>
      </c>
      <c r="EH16" s="88" t="s">
        <v>17</v>
      </c>
      <c r="EI16" s="88" t="s">
        <v>17</v>
      </c>
      <c r="EJ16" s="94">
        <f t="shared" si="566"/>
        <v>1816.3200887535693</v>
      </c>
      <c r="EK16" s="95">
        <f t="shared" si="567"/>
        <v>0.99480311754810991</v>
      </c>
      <c r="EL16" s="96">
        <f t="shared" si="923"/>
        <v>0.26373570571920696</v>
      </c>
      <c r="EM16" s="92">
        <f t="shared" si="568"/>
        <v>3.5937545435015761E-2</v>
      </c>
      <c r="EN16" s="93">
        <f t="shared" si="569"/>
        <v>92845.337591137461</v>
      </c>
      <c r="EO16" s="93">
        <f t="shared" si="570"/>
        <v>92845.337591137461</v>
      </c>
      <c r="EP16" s="88" t="s">
        <v>17</v>
      </c>
      <c r="EQ16" s="88" t="s">
        <v>17</v>
      </c>
      <c r="ER16" s="94">
        <f t="shared" si="571"/>
        <v>1881.9351683232776</v>
      </c>
      <c r="ES16" s="95">
        <f t="shared" si="572"/>
        <v>1.0153115774836303</v>
      </c>
      <c r="ET16" s="96">
        <f t="shared" si="924"/>
        <v>0.2691727746817969</v>
      </c>
      <c r="EU16" s="92">
        <f t="shared" si="573"/>
        <v>3.5117277092271471E-2</v>
      </c>
      <c r="EV16" s="93">
        <f t="shared" si="574"/>
        <v>92104.870013778534</v>
      </c>
      <c r="EW16" s="93">
        <f t="shared" si="575"/>
        <v>92104.870013778534</v>
      </c>
      <c r="EX16" s="88" t="s">
        <v>17</v>
      </c>
      <c r="EY16" s="88" t="s">
        <v>17</v>
      </c>
      <c r="EZ16" s="94">
        <f t="shared" si="576"/>
        <v>1947.026949251743</v>
      </c>
      <c r="FA16" s="95">
        <f t="shared" si="577"/>
        <v>1.0349552954577397</v>
      </c>
      <c r="FB16" s="96">
        <f t="shared" si="925"/>
        <v>0.2743805889029865</v>
      </c>
      <c r="FC16" s="92">
        <f t="shared" si="578"/>
        <v>3.4401878435324884E-2</v>
      </c>
      <c r="FD16" s="93">
        <f t="shared" si="579"/>
        <v>91577.539018438591</v>
      </c>
      <c r="FE16" s="93">
        <f t="shared" si="580"/>
        <v>91577.539018438591</v>
      </c>
      <c r="FF16" s="88" t="s">
        <v>17</v>
      </c>
      <c r="FG16" s="88" t="s">
        <v>17</v>
      </c>
      <c r="FH16" s="94">
        <f t="shared" si="581"/>
        <v>2011.746058098696</v>
      </c>
      <c r="FI16" s="95">
        <f t="shared" si="582"/>
        <v>1.0538626980825132</v>
      </c>
      <c r="FJ16" s="96">
        <f t="shared" si="926"/>
        <v>0.27939319600744777</v>
      </c>
      <c r="FK16" s="92">
        <f t="shared" si="583"/>
        <v>3.3752204540574871E-2</v>
      </c>
      <c r="FL16" s="93">
        <f t="shared" si="584"/>
        <v>91169.108986080028</v>
      </c>
      <c r="FM16" s="93">
        <f t="shared" si="585"/>
        <v>91169.108986080028</v>
      </c>
      <c r="FN16" s="88" t="s">
        <v>17</v>
      </c>
      <c r="FO16" s="88" t="s">
        <v>17</v>
      </c>
      <c r="FP16" s="94">
        <f t="shared" si="927"/>
        <v>2076.1765238132402</v>
      </c>
      <c r="FQ16" s="95">
        <f t="shared" si="586"/>
        <v>1.0721175892053447</v>
      </c>
      <c r="FR16" s="96">
        <f t="shared" si="928"/>
        <v>0.28423281352390012</v>
      </c>
      <c r="FS16" s="92">
        <f t="shared" si="587"/>
        <v>3.3145580465262559E-2</v>
      </c>
      <c r="FT16" s="93">
        <f t="shared" si="588"/>
        <v>90824.689906285028</v>
      </c>
      <c r="FU16" s="93">
        <f t="shared" si="589"/>
        <v>40859.798820779579</v>
      </c>
      <c r="FV16" s="88" t="s">
        <v>17</v>
      </c>
      <c r="FW16" s="88" t="s">
        <v>17</v>
      </c>
      <c r="FX16" s="94">
        <f t="shared" si="929"/>
        <v>2105.052706725452</v>
      </c>
      <c r="FY16" s="95">
        <f t="shared" si="590"/>
        <v>1.0801239816632024</v>
      </c>
      <c r="FZ16" s="96">
        <f t="shared" si="930"/>
        <v>0.28635541600462255</v>
      </c>
      <c r="GA16" s="92">
        <f t="shared" si="591"/>
        <v>3.2884156703905709E-2</v>
      </c>
      <c r="GB16" s="93">
        <f t="shared" si="592"/>
        <v>90684.385513281086</v>
      </c>
      <c r="GC16" s="93">
        <f t="shared" si="593"/>
        <v>0</v>
      </c>
      <c r="GD16" s="88" t="s">
        <v>17</v>
      </c>
      <c r="GE16" s="88" t="s">
        <v>17</v>
      </c>
      <c r="GF16" s="94">
        <f t="shared" si="931"/>
        <v>2105.052706725452</v>
      </c>
      <c r="GG16" s="95">
        <f t="shared" si="594"/>
        <v>1.0801239816632024</v>
      </c>
      <c r="GH16" s="96">
        <f t="shared" si="932"/>
        <v>0.28635541600462255</v>
      </c>
      <c r="GI16" s="92">
        <f t="shared" si="595"/>
        <v>3.2884156703905709E-2</v>
      </c>
      <c r="GJ16" s="93">
        <f t="shared" si="596"/>
        <v>90684.385513281086</v>
      </c>
      <c r="GK16" s="93">
        <f t="shared" si="597"/>
        <v>0</v>
      </c>
      <c r="GL16" s="88" t="s">
        <v>17</v>
      </c>
      <c r="GM16" s="88" t="s">
        <v>17</v>
      </c>
      <c r="GN16" s="94">
        <f t="shared" si="933"/>
        <v>2105.052706725452</v>
      </c>
      <c r="GO16" s="95">
        <f t="shared" si="598"/>
        <v>1.0801239816632024</v>
      </c>
      <c r="GP16" s="96">
        <f t="shared" si="934"/>
        <v>0.28635541600462255</v>
      </c>
      <c r="GQ16" s="92">
        <f t="shared" si="599"/>
        <v>3.2884156703905709E-2</v>
      </c>
      <c r="GR16" s="93">
        <f t="shared" si="600"/>
        <v>90684.385513281086</v>
      </c>
      <c r="GS16" s="93">
        <f t="shared" si="601"/>
        <v>0</v>
      </c>
      <c r="GT16" s="88" t="s">
        <v>17</v>
      </c>
      <c r="GU16" s="88" t="s">
        <v>17</v>
      </c>
      <c r="GV16" s="94">
        <f t="shared" si="1087"/>
        <v>2105.052706725452</v>
      </c>
      <c r="GW16" s="95">
        <f t="shared" si="602"/>
        <v>1.0801239816632024</v>
      </c>
      <c r="GX16" s="96">
        <f t="shared" si="935"/>
        <v>0.28635541600462255</v>
      </c>
      <c r="GY16" s="92">
        <f t="shared" si="603"/>
        <v>3.2884156703905709E-2</v>
      </c>
      <c r="GZ16" s="93">
        <f t="shared" si="604"/>
        <v>90684.385513281086</v>
      </c>
      <c r="HA16" s="93">
        <f t="shared" si="605"/>
        <v>0</v>
      </c>
      <c r="HB16" s="88" t="s">
        <v>17</v>
      </c>
      <c r="HC16" s="88" t="s">
        <v>17</v>
      </c>
      <c r="HD16" s="94">
        <f t="shared" si="936"/>
        <v>2105.052706725452</v>
      </c>
      <c r="HE16" s="95">
        <f t="shared" si="606"/>
        <v>1.0801239816632024</v>
      </c>
      <c r="HF16" s="96">
        <f t="shared" si="937"/>
        <v>0.28635541600462255</v>
      </c>
      <c r="HG16" s="92">
        <f t="shared" si="607"/>
        <v>3.2884156703905709E-2</v>
      </c>
      <c r="HH16" s="93">
        <f t="shared" si="608"/>
        <v>90684.385513281086</v>
      </c>
      <c r="HI16" s="93">
        <f t="shared" si="609"/>
        <v>0</v>
      </c>
      <c r="HJ16" s="88" t="s">
        <v>17</v>
      </c>
      <c r="HK16" s="88" t="s">
        <v>17</v>
      </c>
      <c r="HL16" s="94">
        <f t="shared" si="938"/>
        <v>2105.052706725452</v>
      </c>
      <c r="HM16" s="95">
        <f t="shared" si="610"/>
        <v>1.0801239816632024</v>
      </c>
      <c r="HN16" s="96">
        <f t="shared" si="939"/>
        <v>0.28635541600462255</v>
      </c>
      <c r="HO16" s="92">
        <f t="shared" si="611"/>
        <v>3.2884156703905709E-2</v>
      </c>
      <c r="HP16" s="93">
        <f t="shared" si="612"/>
        <v>90684.385513281086</v>
      </c>
      <c r="HQ16" s="93">
        <f t="shared" si="613"/>
        <v>0</v>
      </c>
      <c r="HR16" s="88" t="s">
        <v>17</v>
      </c>
      <c r="HS16" s="88" t="s">
        <v>17</v>
      </c>
      <c r="HT16" s="94">
        <f t="shared" si="940"/>
        <v>2105.052706725452</v>
      </c>
      <c r="HU16" s="95">
        <f t="shared" si="614"/>
        <v>1.0801239816632024</v>
      </c>
      <c r="HV16" s="96">
        <f t="shared" si="941"/>
        <v>0.28635541600462255</v>
      </c>
      <c r="HW16" s="92">
        <f t="shared" si="615"/>
        <v>3.2884156703905709E-2</v>
      </c>
      <c r="HX16" s="93">
        <f t="shared" si="616"/>
        <v>90684.385513281086</v>
      </c>
      <c r="HY16" s="93">
        <f t="shared" si="617"/>
        <v>0</v>
      </c>
      <c r="HZ16" s="88" t="s">
        <v>17</v>
      </c>
      <c r="IA16" s="88" t="s">
        <v>17</v>
      </c>
      <c r="IB16" s="94">
        <f t="shared" si="942"/>
        <v>2105.052706725452</v>
      </c>
      <c r="IC16" s="95">
        <f t="shared" si="618"/>
        <v>1.0801239816632024</v>
      </c>
      <c r="ID16" s="96">
        <f t="shared" si="943"/>
        <v>0.28635541600462255</v>
      </c>
      <c r="IE16" s="92">
        <f t="shared" si="619"/>
        <v>3.2884156703905709E-2</v>
      </c>
      <c r="IF16" s="93">
        <f t="shared" si="620"/>
        <v>90684.385513281086</v>
      </c>
      <c r="IG16" s="93">
        <f t="shared" si="621"/>
        <v>0</v>
      </c>
      <c r="IH16" s="88" t="s">
        <v>17</v>
      </c>
      <c r="II16" s="88" t="s">
        <v>17</v>
      </c>
      <c r="IJ16" s="94">
        <f t="shared" si="944"/>
        <v>2105.052706725452</v>
      </c>
      <c r="IK16" s="95">
        <f t="shared" si="622"/>
        <v>1.0801239816632024</v>
      </c>
      <c r="IL16" s="96">
        <f t="shared" si="945"/>
        <v>0.28635541600462255</v>
      </c>
      <c r="IM16" s="92">
        <f t="shared" si="623"/>
        <v>3.2884156703905709E-2</v>
      </c>
      <c r="IN16" s="93">
        <f t="shared" si="624"/>
        <v>90684.385513281086</v>
      </c>
      <c r="IO16" s="93">
        <f t="shared" si="625"/>
        <v>0</v>
      </c>
      <c r="IP16" s="88" t="s">
        <v>17</v>
      </c>
      <c r="IQ16" s="88" t="s">
        <v>17</v>
      </c>
      <c r="IR16" s="94">
        <f t="shared" si="946"/>
        <v>2105.052706725452</v>
      </c>
      <c r="IS16" s="95">
        <f t="shared" si="626"/>
        <v>1.0801239816632024</v>
      </c>
      <c r="IT16" s="96">
        <f t="shared" si="947"/>
        <v>0.28635541600462255</v>
      </c>
      <c r="IU16" s="92">
        <f t="shared" si="627"/>
        <v>3.2884156703905709E-2</v>
      </c>
      <c r="IV16" s="93">
        <f t="shared" si="628"/>
        <v>90684.385513281086</v>
      </c>
      <c r="IW16" s="93">
        <f t="shared" si="629"/>
        <v>0</v>
      </c>
      <c r="IX16" s="88" t="s">
        <v>17</v>
      </c>
      <c r="IY16" s="88" t="s">
        <v>17</v>
      </c>
      <c r="IZ16" s="94">
        <f t="shared" si="948"/>
        <v>2105.052706725452</v>
      </c>
      <c r="JA16" s="95">
        <f t="shared" si="630"/>
        <v>1.0801239816632024</v>
      </c>
      <c r="JB16" s="96">
        <f t="shared" si="949"/>
        <v>0.28635541600462255</v>
      </c>
      <c r="JC16" s="92">
        <f t="shared" si="631"/>
        <v>3.2884156703905709E-2</v>
      </c>
      <c r="JD16" s="93">
        <f t="shared" si="632"/>
        <v>90684.385513281086</v>
      </c>
      <c r="JE16" s="93">
        <f t="shared" si="633"/>
        <v>0</v>
      </c>
      <c r="JF16" s="88" t="s">
        <v>17</v>
      </c>
      <c r="JG16" s="88" t="s">
        <v>17</v>
      </c>
      <c r="JH16" s="94">
        <f t="shared" si="950"/>
        <v>2105.052706725452</v>
      </c>
      <c r="JI16" s="95">
        <f t="shared" si="634"/>
        <v>1.0801239816632024</v>
      </c>
      <c r="JJ16" s="96">
        <f t="shared" si="951"/>
        <v>0.28635541600462255</v>
      </c>
      <c r="JK16" s="92">
        <f t="shared" si="635"/>
        <v>3.2884156703905709E-2</v>
      </c>
      <c r="JL16" s="93">
        <f t="shared" si="636"/>
        <v>90684.385513281086</v>
      </c>
      <c r="JM16" s="93">
        <f t="shared" si="637"/>
        <v>0</v>
      </c>
      <c r="JN16" s="88" t="s">
        <v>17</v>
      </c>
      <c r="JO16" s="88" t="s">
        <v>17</v>
      </c>
      <c r="JP16" s="94">
        <f t="shared" si="952"/>
        <v>2105.052706725452</v>
      </c>
      <c r="JQ16" s="95">
        <f t="shared" si="638"/>
        <v>1.0801239816632024</v>
      </c>
      <c r="JR16" s="96">
        <f t="shared" si="953"/>
        <v>0.28635541600462255</v>
      </c>
      <c r="JS16" s="92">
        <f t="shared" si="639"/>
        <v>3.2884156703905709E-2</v>
      </c>
      <c r="JT16" s="93">
        <f t="shared" si="640"/>
        <v>90684.385513281086</v>
      </c>
      <c r="JU16" s="93">
        <f t="shared" si="641"/>
        <v>0</v>
      </c>
      <c r="JV16" s="88" t="s">
        <v>17</v>
      </c>
      <c r="JW16" s="88" t="s">
        <v>17</v>
      </c>
      <c r="JX16" s="94">
        <f t="shared" si="954"/>
        <v>2105.052706725452</v>
      </c>
      <c r="JY16" s="95">
        <f t="shared" si="642"/>
        <v>1.0801239816632024</v>
      </c>
      <c r="JZ16" s="96">
        <f t="shared" si="955"/>
        <v>0.28635541600462255</v>
      </c>
      <c r="KA16" s="92">
        <f t="shared" si="643"/>
        <v>3.2884156703905709E-2</v>
      </c>
      <c r="KB16" s="93">
        <f t="shared" si="644"/>
        <v>90684.385513281086</v>
      </c>
      <c r="KC16" s="93">
        <f t="shared" si="645"/>
        <v>0</v>
      </c>
      <c r="KD16" s="88" t="s">
        <v>17</v>
      </c>
      <c r="KE16" s="88" t="s">
        <v>17</v>
      </c>
      <c r="KF16" s="94">
        <f t="shared" si="956"/>
        <v>2105.052706725452</v>
      </c>
      <c r="KG16" s="95">
        <f t="shared" si="646"/>
        <v>1.0801239816632024</v>
      </c>
      <c r="KH16" s="96">
        <f t="shared" si="957"/>
        <v>0.28635541600462255</v>
      </c>
      <c r="KI16" s="92">
        <f t="shared" si="647"/>
        <v>3.2884156703905709E-2</v>
      </c>
      <c r="KJ16" s="93">
        <f t="shared" si="648"/>
        <v>90684.385513281086</v>
      </c>
      <c r="KK16" s="93">
        <f t="shared" si="649"/>
        <v>0</v>
      </c>
      <c r="KL16" s="88" t="s">
        <v>17</v>
      </c>
      <c r="KM16" s="88" t="s">
        <v>17</v>
      </c>
      <c r="KN16" s="94">
        <f t="shared" si="958"/>
        <v>2105.052706725452</v>
      </c>
      <c r="KO16" s="95">
        <f t="shared" si="650"/>
        <v>1.0801239816632024</v>
      </c>
      <c r="KP16" s="96">
        <f t="shared" si="959"/>
        <v>0.28635541600462255</v>
      </c>
      <c r="KQ16" s="92">
        <f t="shared" si="651"/>
        <v>3.2884156703905709E-2</v>
      </c>
      <c r="KR16" s="93">
        <f t="shared" si="652"/>
        <v>90684.385513281086</v>
      </c>
      <c r="KS16" s="93">
        <f t="shared" si="653"/>
        <v>0</v>
      </c>
      <c r="KT16" s="88" t="s">
        <v>17</v>
      </c>
      <c r="KU16" s="88" t="s">
        <v>17</v>
      </c>
      <c r="KV16" s="94">
        <f t="shared" si="960"/>
        <v>2105.052706725452</v>
      </c>
      <c r="KW16" s="95">
        <f t="shared" si="654"/>
        <v>1.0801239816632024</v>
      </c>
      <c r="KX16" s="96">
        <f t="shared" si="961"/>
        <v>0.28635541600462255</v>
      </c>
      <c r="KY16" s="92">
        <f t="shared" si="655"/>
        <v>3.2884156703905709E-2</v>
      </c>
      <c r="KZ16" s="93">
        <f t="shared" si="656"/>
        <v>90684.385513281086</v>
      </c>
      <c r="LA16" s="93">
        <f t="shared" si="657"/>
        <v>0</v>
      </c>
      <c r="LB16" s="88" t="s">
        <v>17</v>
      </c>
      <c r="LC16" s="88" t="s">
        <v>17</v>
      </c>
      <c r="LD16" s="94">
        <f t="shared" si="962"/>
        <v>2105.052706725452</v>
      </c>
      <c r="LE16" s="95">
        <f t="shared" si="658"/>
        <v>1.0801239816632024</v>
      </c>
      <c r="LF16" s="96">
        <f t="shared" si="963"/>
        <v>0.28635541600462255</v>
      </c>
      <c r="LG16" s="92">
        <f t="shared" si="659"/>
        <v>3.2884156703905709E-2</v>
      </c>
      <c r="LH16" s="93">
        <f t="shared" si="660"/>
        <v>90684.385513281086</v>
      </c>
      <c r="LI16" s="93">
        <f t="shared" si="661"/>
        <v>0</v>
      </c>
      <c r="LJ16" s="88" t="s">
        <v>17</v>
      </c>
      <c r="LK16" s="88" t="s">
        <v>17</v>
      </c>
      <c r="LL16" s="94">
        <f t="shared" si="964"/>
        <v>2105.052706725452</v>
      </c>
      <c r="LM16" s="95">
        <f t="shared" si="662"/>
        <v>1.0801239816632024</v>
      </c>
      <c r="LN16" s="96">
        <f t="shared" si="965"/>
        <v>0.28635541600462255</v>
      </c>
      <c r="LO16" s="92">
        <f t="shared" si="663"/>
        <v>3.2884156703905709E-2</v>
      </c>
      <c r="LP16" s="93">
        <f t="shared" si="664"/>
        <v>90684.385513281086</v>
      </c>
      <c r="LQ16" s="93">
        <f t="shared" si="665"/>
        <v>0</v>
      </c>
      <c r="LR16" s="88" t="s">
        <v>17</v>
      </c>
      <c r="LS16" s="88" t="s">
        <v>17</v>
      </c>
      <c r="LT16" s="94">
        <f t="shared" si="966"/>
        <v>2105.052706725452</v>
      </c>
      <c r="LU16" s="95">
        <f t="shared" si="666"/>
        <v>1.0801239816632024</v>
      </c>
      <c r="LV16" s="96">
        <f t="shared" si="967"/>
        <v>0.28635541600462255</v>
      </c>
      <c r="LW16" s="92">
        <f t="shared" si="667"/>
        <v>3.2884156703905709E-2</v>
      </c>
      <c r="LX16" s="93">
        <f t="shared" si="668"/>
        <v>90684.385513281086</v>
      </c>
      <c r="LY16" s="93">
        <f t="shared" si="669"/>
        <v>0</v>
      </c>
      <c r="LZ16" s="88" t="s">
        <v>17</v>
      </c>
      <c r="MA16" s="88" t="s">
        <v>17</v>
      </c>
      <c r="MB16" s="94">
        <f t="shared" si="968"/>
        <v>2105.052706725452</v>
      </c>
      <c r="MC16" s="95">
        <f t="shared" si="670"/>
        <v>1.0801239816632024</v>
      </c>
      <c r="MD16" s="96">
        <f t="shared" si="969"/>
        <v>0.28635541600462255</v>
      </c>
      <c r="ME16" s="92">
        <f t="shared" si="671"/>
        <v>3.2884156703905709E-2</v>
      </c>
      <c r="MF16" s="93">
        <f t="shared" si="672"/>
        <v>90684.385513281086</v>
      </c>
      <c r="MG16" s="93">
        <f t="shared" si="673"/>
        <v>0</v>
      </c>
      <c r="MH16" s="88" t="s">
        <v>17</v>
      </c>
      <c r="MI16" s="88" t="s">
        <v>17</v>
      </c>
      <c r="MJ16" s="94">
        <f t="shared" si="970"/>
        <v>2105.052706725452</v>
      </c>
      <c r="MK16" s="95">
        <f t="shared" si="674"/>
        <v>1.0801239816632024</v>
      </c>
      <c r="ML16" s="96">
        <f t="shared" si="971"/>
        <v>0.28635541600462255</v>
      </c>
      <c r="MM16" s="92">
        <f t="shared" si="675"/>
        <v>3.2884156703905709E-2</v>
      </c>
      <c r="MN16" s="93">
        <f t="shared" si="676"/>
        <v>90684.385513281086</v>
      </c>
      <c r="MO16" s="93">
        <f t="shared" si="677"/>
        <v>0</v>
      </c>
      <c r="MP16" s="88" t="s">
        <v>17</v>
      </c>
      <c r="MQ16" s="88" t="s">
        <v>17</v>
      </c>
      <c r="MR16" s="94">
        <f t="shared" si="972"/>
        <v>2105.052706725452</v>
      </c>
      <c r="MS16" s="95">
        <f t="shared" si="678"/>
        <v>1.0801239816632024</v>
      </c>
      <c r="MT16" s="96">
        <f t="shared" si="973"/>
        <v>0.28635541600462255</v>
      </c>
      <c r="MU16" s="92">
        <f t="shared" si="679"/>
        <v>3.2884156703905709E-2</v>
      </c>
      <c r="MV16" s="93">
        <f t="shared" si="680"/>
        <v>90684.385513281086</v>
      </c>
      <c r="MW16" s="93">
        <f t="shared" si="681"/>
        <v>0</v>
      </c>
      <c r="MX16" s="88" t="s">
        <v>17</v>
      </c>
      <c r="MY16" s="88" t="s">
        <v>17</v>
      </c>
      <c r="MZ16" s="94">
        <f t="shared" si="974"/>
        <v>2105.052706725452</v>
      </c>
      <c r="NA16" s="95">
        <f t="shared" si="682"/>
        <v>1.0801239816632024</v>
      </c>
      <c r="NB16" s="96">
        <f t="shared" si="975"/>
        <v>0.28635541600462255</v>
      </c>
      <c r="NC16" s="92">
        <f t="shared" si="683"/>
        <v>3.2884156703905709E-2</v>
      </c>
      <c r="ND16" s="93">
        <f t="shared" si="684"/>
        <v>90684.385513281086</v>
      </c>
      <c r="NE16" s="93">
        <f t="shared" si="685"/>
        <v>0</v>
      </c>
      <c r="NF16" s="88" t="s">
        <v>17</v>
      </c>
      <c r="NG16" s="88" t="s">
        <v>17</v>
      </c>
      <c r="NH16" s="94">
        <f t="shared" si="976"/>
        <v>2105.052706725452</v>
      </c>
      <c r="NI16" s="95">
        <f t="shared" si="686"/>
        <v>1.0801239816632024</v>
      </c>
      <c r="NJ16" s="96">
        <f t="shared" si="977"/>
        <v>0.28635541600462255</v>
      </c>
      <c r="NK16" s="92">
        <f t="shared" si="687"/>
        <v>3.2884156703905709E-2</v>
      </c>
      <c r="NL16" s="93">
        <f t="shared" si="688"/>
        <v>90684.385513281086</v>
      </c>
      <c r="NM16" s="93">
        <f t="shared" si="689"/>
        <v>0</v>
      </c>
      <c r="NN16" s="88" t="s">
        <v>17</v>
      </c>
      <c r="NO16" s="88" t="s">
        <v>17</v>
      </c>
      <c r="NP16" s="94">
        <f t="shared" si="978"/>
        <v>2105.052706725452</v>
      </c>
      <c r="NQ16" s="95">
        <f t="shared" si="690"/>
        <v>1.0801239816632024</v>
      </c>
      <c r="NR16" s="96">
        <f t="shared" si="979"/>
        <v>0.28635541600462255</v>
      </c>
      <c r="NS16" s="92">
        <f t="shared" si="691"/>
        <v>3.2884156703905709E-2</v>
      </c>
      <c r="NT16" s="93">
        <f t="shared" si="692"/>
        <v>90684.385513281086</v>
      </c>
      <c r="NU16" s="93">
        <f t="shared" si="693"/>
        <v>0</v>
      </c>
      <c r="NV16" s="88" t="s">
        <v>17</v>
      </c>
      <c r="NW16" s="88" t="s">
        <v>17</v>
      </c>
      <c r="NX16" s="94">
        <f t="shared" si="980"/>
        <v>2105.052706725452</v>
      </c>
      <c r="NY16" s="95">
        <f t="shared" si="694"/>
        <v>1.0801239816632024</v>
      </c>
      <c r="NZ16" s="96">
        <f t="shared" si="981"/>
        <v>0.28635541600462255</v>
      </c>
      <c r="OA16" s="92">
        <f t="shared" si="695"/>
        <v>3.2884156703905709E-2</v>
      </c>
      <c r="OB16" s="93">
        <f t="shared" si="696"/>
        <v>90684.385513281086</v>
      </c>
      <c r="OC16" s="93">
        <f t="shared" si="697"/>
        <v>0</v>
      </c>
      <c r="OD16" s="88" t="s">
        <v>17</v>
      </c>
      <c r="OE16" s="88" t="s">
        <v>17</v>
      </c>
      <c r="OF16" s="94">
        <f t="shared" si="982"/>
        <v>2105.052706725452</v>
      </c>
      <c r="OG16" s="95">
        <f t="shared" si="698"/>
        <v>1.0801239816632024</v>
      </c>
      <c r="OH16" s="96">
        <f t="shared" si="983"/>
        <v>0.28635541600462255</v>
      </c>
      <c r="OI16" s="92">
        <f t="shared" si="699"/>
        <v>3.2884156703905709E-2</v>
      </c>
      <c r="OJ16" s="93">
        <f t="shared" si="700"/>
        <v>90684.385513281086</v>
      </c>
      <c r="OK16" s="93">
        <f t="shared" si="701"/>
        <v>0</v>
      </c>
      <c r="OL16" s="88" t="s">
        <v>17</v>
      </c>
      <c r="OM16" s="88" t="s">
        <v>17</v>
      </c>
      <c r="ON16" s="94">
        <f t="shared" si="984"/>
        <v>2105.052706725452</v>
      </c>
      <c r="OO16" s="95">
        <f t="shared" si="702"/>
        <v>1.0801239816632024</v>
      </c>
      <c r="OP16" s="96">
        <f t="shared" si="985"/>
        <v>0.28635541600462255</v>
      </c>
      <c r="OQ16" s="92">
        <f t="shared" si="703"/>
        <v>3.2884156703905709E-2</v>
      </c>
      <c r="OR16" s="93">
        <f t="shared" si="704"/>
        <v>90684.385513281086</v>
      </c>
      <c r="OS16" s="93">
        <f t="shared" si="705"/>
        <v>0</v>
      </c>
      <c r="OT16" s="88" t="s">
        <v>17</v>
      </c>
      <c r="OU16" s="88" t="s">
        <v>17</v>
      </c>
      <c r="OV16" s="94">
        <f t="shared" si="986"/>
        <v>2105.052706725452</v>
      </c>
      <c r="OW16" s="95">
        <f t="shared" si="706"/>
        <v>1.0801239816632024</v>
      </c>
      <c r="OX16" s="96">
        <f t="shared" si="987"/>
        <v>0.28635541600462255</v>
      </c>
      <c r="OY16" s="92">
        <f t="shared" si="707"/>
        <v>3.2884156703905709E-2</v>
      </c>
      <c r="OZ16" s="93">
        <f t="shared" si="708"/>
        <v>90684.385513281086</v>
      </c>
      <c r="PA16" s="93">
        <f t="shared" si="709"/>
        <v>0</v>
      </c>
      <c r="PB16" s="88" t="s">
        <v>17</v>
      </c>
      <c r="PC16" s="88" t="s">
        <v>17</v>
      </c>
      <c r="PD16" s="94">
        <f t="shared" si="988"/>
        <v>2105.052706725452</v>
      </c>
      <c r="PE16" s="95">
        <f t="shared" si="710"/>
        <v>1.0801239816632024</v>
      </c>
      <c r="PF16" s="96">
        <f t="shared" si="989"/>
        <v>0.28635541600462255</v>
      </c>
      <c r="PG16" s="92">
        <f t="shared" si="711"/>
        <v>3.2884156703905709E-2</v>
      </c>
      <c r="PH16" s="93">
        <f t="shared" si="712"/>
        <v>90684.385513281086</v>
      </c>
      <c r="PI16" s="93">
        <f t="shared" si="713"/>
        <v>0</v>
      </c>
      <c r="PJ16" s="88" t="s">
        <v>17</v>
      </c>
      <c r="PK16" s="88" t="s">
        <v>17</v>
      </c>
      <c r="PL16" s="94">
        <f t="shared" si="990"/>
        <v>2105.052706725452</v>
      </c>
      <c r="PM16" s="95">
        <f t="shared" si="714"/>
        <v>1.0801239816632024</v>
      </c>
      <c r="PN16" s="96">
        <f t="shared" si="991"/>
        <v>0.28635541600462255</v>
      </c>
      <c r="PO16" s="92">
        <f t="shared" si="715"/>
        <v>3.2884156703905709E-2</v>
      </c>
      <c r="PP16" s="93">
        <f t="shared" si="716"/>
        <v>90684.385513281086</v>
      </c>
      <c r="PQ16" s="93">
        <f t="shared" si="717"/>
        <v>0</v>
      </c>
      <c r="PR16" s="88" t="s">
        <v>17</v>
      </c>
      <c r="PS16" s="88" t="s">
        <v>17</v>
      </c>
      <c r="PT16" s="94">
        <f t="shared" si="992"/>
        <v>2105.052706725452</v>
      </c>
      <c r="PU16" s="95">
        <f t="shared" si="718"/>
        <v>1.0801239816632024</v>
      </c>
      <c r="PV16" s="96">
        <f t="shared" si="993"/>
        <v>0.28635541600462255</v>
      </c>
      <c r="PW16" s="92">
        <f t="shared" si="719"/>
        <v>3.2884156703905709E-2</v>
      </c>
      <c r="PX16" s="93">
        <f t="shared" si="720"/>
        <v>90684.385513281086</v>
      </c>
      <c r="PY16" s="93">
        <f t="shared" si="721"/>
        <v>0</v>
      </c>
      <c r="PZ16" s="88" t="s">
        <v>17</v>
      </c>
      <c r="QA16" s="88" t="s">
        <v>17</v>
      </c>
      <c r="QB16" s="94">
        <f t="shared" si="994"/>
        <v>2105.052706725452</v>
      </c>
      <c r="QC16" s="95">
        <f t="shared" si="722"/>
        <v>1.0801239816632024</v>
      </c>
      <c r="QD16" s="96">
        <f t="shared" si="995"/>
        <v>0.28635541600462255</v>
      </c>
      <c r="QE16" s="92">
        <f t="shared" si="723"/>
        <v>3.2884156703905709E-2</v>
      </c>
      <c r="QF16" s="93">
        <f t="shared" si="724"/>
        <v>90684.385513281086</v>
      </c>
      <c r="QG16" s="93">
        <f t="shared" si="725"/>
        <v>0</v>
      </c>
      <c r="QH16" s="88" t="s">
        <v>17</v>
      </c>
      <c r="QI16" s="88" t="s">
        <v>17</v>
      </c>
      <c r="QJ16" s="94">
        <f t="shared" si="996"/>
        <v>2105.052706725452</v>
      </c>
      <c r="QK16" s="95">
        <f t="shared" si="726"/>
        <v>1.0801239816632024</v>
      </c>
      <c r="QL16" s="96">
        <f t="shared" si="997"/>
        <v>0.28635541600462255</v>
      </c>
      <c r="QM16" s="92">
        <f t="shared" si="727"/>
        <v>3.2884156703905709E-2</v>
      </c>
      <c r="QN16" s="93">
        <f t="shared" si="728"/>
        <v>90684.385513281086</v>
      </c>
      <c r="QO16" s="93">
        <f t="shared" si="729"/>
        <v>0</v>
      </c>
      <c r="QP16" s="88" t="s">
        <v>17</v>
      </c>
      <c r="QQ16" s="88" t="s">
        <v>17</v>
      </c>
      <c r="QR16" s="94">
        <f t="shared" si="998"/>
        <v>2105.052706725452</v>
      </c>
      <c r="QS16" s="95">
        <f t="shared" si="730"/>
        <v>1.0801239816632024</v>
      </c>
      <c r="QT16" s="96">
        <f t="shared" si="999"/>
        <v>0.28635541600462255</v>
      </c>
      <c r="QU16" s="92">
        <f t="shared" si="731"/>
        <v>3.2884156703905709E-2</v>
      </c>
      <c r="QV16" s="93">
        <f t="shared" si="732"/>
        <v>90684.385513281086</v>
      </c>
      <c r="QW16" s="93">
        <f t="shared" si="733"/>
        <v>0</v>
      </c>
      <c r="QX16" s="88" t="s">
        <v>17</v>
      </c>
      <c r="QY16" s="88" t="s">
        <v>17</v>
      </c>
      <c r="QZ16" s="94">
        <f t="shared" si="1000"/>
        <v>2105.052706725452</v>
      </c>
      <c r="RA16" s="95">
        <f t="shared" si="734"/>
        <v>1.0801239816632024</v>
      </c>
      <c r="RB16" s="96">
        <f t="shared" si="1001"/>
        <v>0.28635541600462255</v>
      </c>
      <c r="RC16" s="92">
        <f t="shared" si="735"/>
        <v>3.2884156703905709E-2</v>
      </c>
      <c r="RD16" s="93">
        <f t="shared" si="736"/>
        <v>90684.385513281086</v>
      </c>
      <c r="RE16" s="93">
        <f t="shared" si="737"/>
        <v>0</v>
      </c>
      <c r="RF16" s="88" t="s">
        <v>17</v>
      </c>
      <c r="RG16" s="88" t="s">
        <v>17</v>
      </c>
      <c r="RH16" s="94">
        <f t="shared" si="1002"/>
        <v>2105.052706725452</v>
      </c>
      <c r="RI16" s="95">
        <f t="shared" si="738"/>
        <v>1.0801239816632024</v>
      </c>
      <c r="RJ16" s="96">
        <f t="shared" si="1003"/>
        <v>0.28635541600462255</v>
      </c>
      <c r="RK16" s="92">
        <f t="shared" si="739"/>
        <v>3.2884156703905709E-2</v>
      </c>
      <c r="RL16" s="93">
        <f t="shared" si="740"/>
        <v>90684.385513281086</v>
      </c>
      <c r="RM16" s="93">
        <f t="shared" si="741"/>
        <v>0</v>
      </c>
      <c r="RN16" s="88" t="s">
        <v>17</v>
      </c>
      <c r="RO16" s="88" t="s">
        <v>17</v>
      </c>
      <c r="RP16" s="94">
        <f t="shared" si="1004"/>
        <v>2105.052706725452</v>
      </c>
      <c r="RQ16" s="95">
        <f t="shared" si="742"/>
        <v>1.0801239816632024</v>
      </c>
      <c r="RR16" s="96">
        <f t="shared" si="1005"/>
        <v>0.28635541600462255</v>
      </c>
      <c r="RS16" s="92">
        <f t="shared" si="743"/>
        <v>3.2884156703905709E-2</v>
      </c>
      <c r="RT16" s="93">
        <f t="shared" si="744"/>
        <v>90684.385513281086</v>
      </c>
      <c r="RU16" s="93">
        <f t="shared" si="745"/>
        <v>0</v>
      </c>
      <c r="RV16" s="88" t="s">
        <v>17</v>
      </c>
      <c r="RW16" s="88" t="s">
        <v>17</v>
      </c>
      <c r="RX16" s="94">
        <f t="shared" si="1006"/>
        <v>2105.052706725452</v>
      </c>
      <c r="RY16" s="95">
        <f t="shared" si="746"/>
        <v>1.0801239816632024</v>
      </c>
      <c r="RZ16" s="96">
        <f t="shared" si="1007"/>
        <v>0.28635541600462255</v>
      </c>
      <c r="SA16" s="92">
        <f t="shared" si="747"/>
        <v>3.2884156703905709E-2</v>
      </c>
      <c r="SB16" s="93">
        <f t="shared" si="748"/>
        <v>90684.385513281086</v>
      </c>
      <c r="SC16" s="93">
        <f t="shared" si="749"/>
        <v>0</v>
      </c>
      <c r="SD16" s="88" t="s">
        <v>17</v>
      </c>
      <c r="SE16" s="88" t="s">
        <v>17</v>
      </c>
      <c r="SF16" s="94">
        <f t="shared" si="1008"/>
        <v>2105.052706725452</v>
      </c>
      <c r="SG16" s="95">
        <f t="shared" si="750"/>
        <v>1.0801239816632024</v>
      </c>
      <c r="SH16" s="96">
        <f t="shared" si="1009"/>
        <v>0.28635541600462255</v>
      </c>
      <c r="SI16" s="92">
        <f t="shared" si="751"/>
        <v>3.2884156703905709E-2</v>
      </c>
      <c r="SJ16" s="93">
        <f t="shared" si="752"/>
        <v>90684.385513281086</v>
      </c>
      <c r="SK16" s="93">
        <f t="shared" si="753"/>
        <v>0</v>
      </c>
      <c r="SL16" s="88" t="s">
        <v>17</v>
      </c>
      <c r="SM16" s="88" t="s">
        <v>17</v>
      </c>
      <c r="SN16" s="94">
        <f t="shared" si="1010"/>
        <v>2105.052706725452</v>
      </c>
      <c r="SO16" s="95">
        <f t="shared" si="754"/>
        <v>1.0801239816632024</v>
      </c>
      <c r="SP16" s="96">
        <f t="shared" si="1011"/>
        <v>0.28635541600462255</v>
      </c>
      <c r="SQ16" s="92">
        <f t="shared" si="755"/>
        <v>3.2884156703905709E-2</v>
      </c>
      <c r="SR16" s="93">
        <f t="shared" si="756"/>
        <v>90684.385513281086</v>
      </c>
      <c r="SS16" s="93">
        <f t="shared" si="757"/>
        <v>0</v>
      </c>
      <c r="ST16" s="88" t="s">
        <v>17</v>
      </c>
      <c r="SU16" s="88" t="s">
        <v>17</v>
      </c>
      <c r="SV16" s="94">
        <f t="shared" si="1012"/>
        <v>2105.052706725452</v>
      </c>
      <c r="SW16" s="95">
        <f t="shared" si="758"/>
        <v>1.0801239816632024</v>
      </c>
      <c r="SX16" s="96">
        <f t="shared" si="1013"/>
        <v>0.28635541600462255</v>
      </c>
      <c r="SY16" s="92">
        <f t="shared" si="759"/>
        <v>3.2884156703905709E-2</v>
      </c>
      <c r="SZ16" s="93">
        <f t="shared" si="760"/>
        <v>90684.385513281086</v>
      </c>
      <c r="TA16" s="93">
        <f t="shared" si="761"/>
        <v>0</v>
      </c>
      <c r="TB16" s="88" t="s">
        <v>17</v>
      </c>
      <c r="TC16" s="88" t="s">
        <v>17</v>
      </c>
      <c r="TD16" s="94">
        <f t="shared" si="1014"/>
        <v>2105.052706725452</v>
      </c>
      <c r="TE16" s="95">
        <f t="shared" si="762"/>
        <v>1.0801239816632024</v>
      </c>
      <c r="TF16" s="96">
        <f t="shared" si="1015"/>
        <v>0.28635541600462255</v>
      </c>
      <c r="TG16" s="92">
        <f t="shared" si="763"/>
        <v>3.2884156703905709E-2</v>
      </c>
      <c r="TH16" s="93">
        <f t="shared" si="764"/>
        <v>90684.385513281086</v>
      </c>
      <c r="TI16" s="93">
        <f t="shared" si="765"/>
        <v>0</v>
      </c>
      <c r="TJ16" s="88" t="s">
        <v>17</v>
      </c>
      <c r="TK16" s="88" t="s">
        <v>17</v>
      </c>
      <c r="TL16" s="94">
        <f t="shared" si="1016"/>
        <v>2105.052706725452</v>
      </c>
      <c r="TM16" s="95">
        <f t="shared" si="766"/>
        <v>1.0801239816632024</v>
      </c>
      <c r="TN16" s="96">
        <f t="shared" si="1017"/>
        <v>0.28635541600462255</v>
      </c>
      <c r="TO16" s="92">
        <f t="shared" si="767"/>
        <v>3.2884156703905709E-2</v>
      </c>
      <c r="TP16" s="93">
        <f t="shared" si="768"/>
        <v>90684.385513281086</v>
      </c>
      <c r="TQ16" s="93">
        <f t="shared" si="769"/>
        <v>0</v>
      </c>
      <c r="TR16" s="88" t="s">
        <v>17</v>
      </c>
      <c r="TS16" s="88" t="s">
        <v>17</v>
      </c>
      <c r="TT16" s="94">
        <f t="shared" si="1018"/>
        <v>2105.052706725452</v>
      </c>
      <c r="TU16" s="95">
        <f t="shared" si="770"/>
        <v>1.0801239816632024</v>
      </c>
      <c r="TV16" s="96">
        <f t="shared" si="1019"/>
        <v>0.28635541600462255</v>
      </c>
      <c r="TW16" s="92">
        <f t="shared" si="771"/>
        <v>3.2884156703905709E-2</v>
      </c>
      <c r="TX16" s="93">
        <f t="shared" si="772"/>
        <v>90684.385513281086</v>
      </c>
      <c r="TY16" s="93">
        <f t="shared" si="773"/>
        <v>0</v>
      </c>
      <c r="TZ16" s="88" t="s">
        <v>17</v>
      </c>
      <c r="UA16" s="88" t="s">
        <v>17</v>
      </c>
      <c r="UB16" s="94">
        <f t="shared" si="1020"/>
        <v>2105.052706725452</v>
      </c>
      <c r="UC16" s="95">
        <f t="shared" si="774"/>
        <v>1.0801239816632024</v>
      </c>
      <c r="UD16" s="96">
        <f t="shared" si="1021"/>
        <v>0.28635541600462255</v>
      </c>
      <c r="UE16" s="92">
        <f t="shared" si="775"/>
        <v>3.2884156703905709E-2</v>
      </c>
      <c r="UF16" s="93">
        <f t="shared" si="776"/>
        <v>90684.385513281086</v>
      </c>
      <c r="UG16" s="93">
        <f t="shared" si="777"/>
        <v>0</v>
      </c>
      <c r="UH16" s="88" t="s">
        <v>17</v>
      </c>
      <c r="UI16" s="88" t="s">
        <v>17</v>
      </c>
      <c r="UJ16" s="94">
        <f t="shared" si="1022"/>
        <v>2105.052706725452</v>
      </c>
      <c r="UK16" s="95">
        <f t="shared" si="778"/>
        <v>1.0801239816632024</v>
      </c>
      <c r="UL16" s="96">
        <f t="shared" si="1023"/>
        <v>0.28635541600462255</v>
      </c>
      <c r="UM16" s="92">
        <f t="shared" si="779"/>
        <v>3.2884156703905709E-2</v>
      </c>
      <c r="UN16" s="93">
        <f t="shared" si="780"/>
        <v>90684.385513281086</v>
      </c>
      <c r="UO16" s="93">
        <f t="shared" si="781"/>
        <v>0</v>
      </c>
      <c r="UP16" s="88" t="s">
        <v>17</v>
      </c>
      <c r="UQ16" s="88" t="s">
        <v>17</v>
      </c>
      <c r="UR16" s="94">
        <f t="shared" si="1024"/>
        <v>2105.052706725452</v>
      </c>
      <c r="US16" s="95">
        <f t="shared" si="782"/>
        <v>1.0801239816632024</v>
      </c>
      <c r="UT16" s="96">
        <f t="shared" si="1025"/>
        <v>0.28635541600462255</v>
      </c>
      <c r="UU16" s="92">
        <f t="shared" si="783"/>
        <v>3.2884156703905709E-2</v>
      </c>
      <c r="UV16" s="93">
        <f t="shared" si="784"/>
        <v>90684.385513281086</v>
      </c>
      <c r="UW16" s="93">
        <f t="shared" si="785"/>
        <v>0</v>
      </c>
      <c r="UX16" s="88" t="s">
        <v>17</v>
      </c>
      <c r="UY16" s="88" t="s">
        <v>17</v>
      </c>
      <c r="UZ16" s="94">
        <f t="shared" si="1026"/>
        <v>2105.052706725452</v>
      </c>
      <c r="VA16" s="95">
        <f t="shared" si="786"/>
        <v>1.0801239816632024</v>
      </c>
      <c r="VB16" s="96">
        <f t="shared" si="1027"/>
        <v>0.28635541600462255</v>
      </c>
      <c r="VC16" s="92">
        <f t="shared" si="787"/>
        <v>3.2884156703905709E-2</v>
      </c>
      <c r="VD16" s="93">
        <f t="shared" si="788"/>
        <v>90684.385513281086</v>
      </c>
      <c r="VE16" s="93">
        <f t="shared" si="789"/>
        <v>0</v>
      </c>
      <c r="VF16" s="88" t="s">
        <v>17</v>
      </c>
      <c r="VG16" s="88" t="s">
        <v>17</v>
      </c>
      <c r="VH16" s="94">
        <f t="shared" si="1028"/>
        <v>2105.052706725452</v>
      </c>
      <c r="VI16" s="95">
        <f t="shared" si="790"/>
        <v>1.0801239816632024</v>
      </c>
      <c r="VJ16" s="96">
        <f t="shared" si="1029"/>
        <v>0.28635541600462255</v>
      </c>
      <c r="VK16" s="92">
        <f t="shared" si="791"/>
        <v>3.2884156703905709E-2</v>
      </c>
      <c r="VL16" s="93">
        <f t="shared" si="792"/>
        <v>90684.385513281086</v>
      </c>
      <c r="VM16" s="93">
        <f t="shared" si="793"/>
        <v>0</v>
      </c>
      <c r="VN16" s="88" t="s">
        <v>17</v>
      </c>
      <c r="VO16" s="88" t="s">
        <v>17</v>
      </c>
      <c r="VP16" s="94">
        <f t="shared" si="1030"/>
        <v>2105.052706725452</v>
      </c>
      <c r="VQ16" s="95">
        <f t="shared" si="794"/>
        <v>1.0801239816632024</v>
      </c>
      <c r="VR16" s="96">
        <f t="shared" si="1031"/>
        <v>0.28635541600462255</v>
      </c>
      <c r="VS16" s="92">
        <f t="shared" si="795"/>
        <v>3.2884156703905709E-2</v>
      </c>
      <c r="VT16" s="93">
        <f t="shared" si="796"/>
        <v>90684.385513281086</v>
      </c>
      <c r="VU16" s="93">
        <f t="shared" si="797"/>
        <v>0</v>
      </c>
      <c r="VV16" s="88" t="s">
        <v>17</v>
      </c>
      <c r="VW16" s="88" t="s">
        <v>17</v>
      </c>
      <c r="VX16" s="94">
        <f t="shared" si="1032"/>
        <v>2105.052706725452</v>
      </c>
      <c r="VY16" s="95">
        <f t="shared" si="798"/>
        <v>1.0801239816632024</v>
      </c>
      <c r="VZ16" s="96">
        <f t="shared" si="1033"/>
        <v>0.28635541600462255</v>
      </c>
      <c r="WA16" s="92">
        <f t="shared" si="799"/>
        <v>3.2884156703905709E-2</v>
      </c>
      <c r="WB16" s="93">
        <f t="shared" si="800"/>
        <v>90684.385513281086</v>
      </c>
      <c r="WC16" s="93">
        <f t="shared" si="801"/>
        <v>0</v>
      </c>
      <c r="WD16" s="88" t="s">
        <v>17</v>
      </c>
      <c r="WE16" s="88" t="s">
        <v>17</v>
      </c>
      <c r="WF16" s="94">
        <f t="shared" si="1034"/>
        <v>2105.052706725452</v>
      </c>
      <c r="WG16" s="95">
        <f t="shared" si="802"/>
        <v>1.0801239816632024</v>
      </c>
      <c r="WH16" s="96">
        <f t="shared" si="1035"/>
        <v>0.28635541600462255</v>
      </c>
      <c r="WI16" s="92">
        <f t="shared" si="803"/>
        <v>3.2884156703905709E-2</v>
      </c>
      <c r="WJ16" s="93">
        <f t="shared" si="804"/>
        <v>90684.385513281086</v>
      </c>
      <c r="WK16" s="93">
        <f t="shared" si="805"/>
        <v>0</v>
      </c>
      <c r="WL16" s="88" t="s">
        <v>17</v>
      </c>
      <c r="WM16" s="88" t="s">
        <v>17</v>
      </c>
      <c r="WN16" s="94">
        <f t="shared" si="1036"/>
        <v>2105.052706725452</v>
      </c>
      <c r="WO16" s="95">
        <f t="shared" si="806"/>
        <v>1.0801239816632024</v>
      </c>
      <c r="WP16" s="96">
        <f t="shared" si="1037"/>
        <v>0.28635541600462255</v>
      </c>
      <c r="WQ16" s="92">
        <f t="shared" si="807"/>
        <v>3.2884156703905709E-2</v>
      </c>
      <c r="WR16" s="93">
        <f t="shared" si="808"/>
        <v>90684.385513281086</v>
      </c>
      <c r="WS16" s="93">
        <f t="shared" si="809"/>
        <v>0</v>
      </c>
      <c r="WT16" s="88" t="s">
        <v>17</v>
      </c>
      <c r="WU16" s="88" t="s">
        <v>17</v>
      </c>
      <c r="WV16" s="94">
        <f t="shared" si="1038"/>
        <v>2105.052706725452</v>
      </c>
      <c r="WW16" s="95">
        <f t="shared" si="810"/>
        <v>1.0801239816632024</v>
      </c>
      <c r="WX16" s="96">
        <f t="shared" si="1039"/>
        <v>0.28635541600462255</v>
      </c>
      <c r="WY16" s="92">
        <f t="shared" si="811"/>
        <v>3.2884156703905709E-2</v>
      </c>
      <c r="WZ16" s="93">
        <f t="shared" si="812"/>
        <v>90684.385513281086</v>
      </c>
      <c r="XA16" s="93">
        <f t="shared" si="813"/>
        <v>0</v>
      </c>
      <c r="XB16" s="88" t="s">
        <v>17</v>
      </c>
      <c r="XC16" s="88" t="s">
        <v>17</v>
      </c>
      <c r="XD16" s="94">
        <f t="shared" si="1040"/>
        <v>2105.052706725452</v>
      </c>
      <c r="XE16" s="95">
        <f t="shared" si="814"/>
        <v>1.0801239816632024</v>
      </c>
      <c r="XF16" s="96">
        <f t="shared" si="1041"/>
        <v>0.28635541600462255</v>
      </c>
      <c r="XG16" s="92">
        <f t="shared" si="815"/>
        <v>3.2884156703905709E-2</v>
      </c>
      <c r="XH16" s="93">
        <f t="shared" si="816"/>
        <v>90684.385513281086</v>
      </c>
      <c r="XI16" s="93">
        <f t="shared" si="817"/>
        <v>0</v>
      </c>
      <c r="XJ16" s="88" t="s">
        <v>17</v>
      </c>
      <c r="XK16" s="88" t="s">
        <v>17</v>
      </c>
      <c r="XL16" s="94">
        <f t="shared" si="1042"/>
        <v>2105.052706725452</v>
      </c>
      <c r="XM16" s="95">
        <f t="shared" si="818"/>
        <v>1.0801239816632024</v>
      </c>
      <c r="XN16" s="96">
        <f t="shared" si="1043"/>
        <v>0.28635541600462255</v>
      </c>
      <c r="XO16" s="92">
        <f t="shared" si="819"/>
        <v>3.2884156703905709E-2</v>
      </c>
      <c r="XP16" s="93">
        <f t="shared" si="820"/>
        <v>90684.385513281086</v>
      </c>
      <c r="XQ16" s="93">
        <f t="shared" si="821"/>
        <v>0</v>
      </c>
      <c r="XR16" s="88" t="s">
        <v>17</v>
      </c>
      <c r="XS16" s="88" t="s">
        <v>17</v>
      </c>
      <c r="XT16" s="94">
        <f t="shared" si="1044"/>
        <v>2105.052706725452</v>
      </c>
      <c r="XU16" s="95">
        <f t="shared" si="822"/>
        <v>1.0801239816632024</v>
      </c>
      <c r="XV16" s="96">
        <f t="shared" si="1045"/>
        <v>0.28635541600462255</v>
      </c>
      <c r="XW16" s="92">
        <f t="shared" si="823"/>
        <v>3.2884156703905709E-2</v>
      </c>
      <c r="XX16" s="93">
        <f t="shared" si="824"/>
        <v>90684.385513281086</v>
      </c>
      <c r="XY16" s="93">
        <f t="shared" si="825"/>
        <v>0</v>
      </c>
      <c r="XZ16" s="88" t="s">
        <v>17</v>
      </c>
      <c r="YA16" s="88" t="s">
        <v>17</v>
      </c>
      <c r="YB16" s="94">
        <f t="shared" si="1046"/>
        <v>2105.052706725452</v>
      </c>
      <c r="YC16" s="95">
        <f t="shared" si="826"/>
        <v>1.0801239816632024</v>
      </c>
      <c r="YD16" s="96">
        <f t="shared" si="1047"/>
        <v>0.28635541600462255</v>
      </c>
      <c r="YE16" s="92">
        <f t="shared" si="827"/>
        <v>3.2884156703905709E-2</v>
      </c>
      <c r="YF16" s="93">
        <f t="shared" si="828"/>
        <v>90684.385513281086</v>
      </c>
      <c r="YG16" s="93">
        <f t="shared" si="829"/>
        <v>0</v>
      </c>
      <c r="YH16" s="88" t="s">
        <v>17</v>
      </c>
      <c r="YI16" s="88" t="s">
        <v>17</v>
      </c>
      <c r="YJ16" s="94">
        <f t="shared" si="1048"/>
        <v>2105.052706725452</v>
      </c>
      <c r="YK16" s="95">
        <f t="shared" si="830"/>
        <v>1.0801239816632024</v>
      </c>
      <c r="YL16" s="96">
        <f t="shared" si="1049"/>
        <v>0.28635541600462255</v>
      </c>
      <c r="YM16" s="92">
        <f t="shared" si="831"/>
        <v>3.2884156703905709E-2</v>
      </c>
      <c r="YN16" s="93">
        <f t="shared" si="832"/>
        <v>90684.385513281086</v>
      </c>
      <c r="YO16" s="93">
        <f t="shared" si="833"/>
        <v>0</v>
      </c>
      <c r="YP16" s="88" t="s">
        <v>17</v>
      </c>
      <c r="YQ16" s="88" t="s">
        <v>17</v>
      </c>
      <c r="YR16" s="94">
        <f t="shared" si="1050"/>
        <v>2105.052706725452</v>
      </c>
      <c r="YS16" s="95">
        <f t="shared" si="834"/>
        <v>1.0801239816632024</v>
      </c>
      <c r="YT16" s="96">
        <f t="shared" si="1051"/>
        <v>0.28635541600462255</v>
      </c>
      <c r="YU16" s="92">
        <f t="shared" si="835"/>
        <v>3.2884156703905709E-2</v>
      </c>
      <c r="YV16" s="93">
        <f t="shared" si="836"/>
        <v>90684.385513281086</v>
      </c>
      <c r="YW16" s="93">
        <f t="shared" si="837"/>
        <v>0</v>
      </c>
      <c r="YX16" s="88" t="s">
        <v>17</v>
      </c>
      <c r="YY16" s="88" t="s">
        <v>17</v>
      </c>
      <c r="YZ16" s="94">
        <f t="shared" si="1052"/>
        <v>2105.052706725452</v>
      </c>
      <c r="ZA16" s="95">
        <f t="shared" si="838"/>
        <v>1.0801239816632024</v>
      </c>
      <c r="ZB16" s="96">
        <f t="shared" si="1053"/>
        <v>0.28635541600462255</v>
      </c>
      <c r="ZC16" s="92">
        <f t="shared" si="839"/>
        <v>3.2884156703905709E-2</v>
      </c>
      <c r="ZD16" s="93">
        <f t="shared" si="840"/>
        <v>90684.385513281086</v>
      </c>
      <c r="ZE16" s="93">
        <f t="shared" si="841"/>
        <v>0</v>
      </c>
      <c r="ZF16" s="88" t="s">
        <v>17</v>
      </c>
      <c r="ZG16" s="88" t="s">
        <v>17</v>
      </c>
      <c r="ZH16" s="94">
        <f t="shared" si="1054"/>
        <v>2105.052706725452</v>
      </c>
      <c r="ZI16" s="95">
        <f t="shared" si="842"/>
        <v>1.0801239816632024</v>
      </c>
      <c r="ZJ16" s="96">
        <f t="shared" si="1055"/>
        <v>0.28635541600462255</v>
      </c>
      <c r="ZK16" s="92">
        <f t="shared" si="843"/>
        <v>3.2884156703905709E-2</v>
      </c>
      <c r="ZL16" s="93">
        <f t="shared" si="844"/>
        <v>90684.385513281086</v>
      </c>
      <c r="ZM16" s="93">
        <f t="shared" si="845"/>
        <v>0</v>
      </c>
      <c r="ZN16" s="88" t="s">
        <v>17</v>
      </c>
      <c r="ZO16" s="88" t="s">
        <v>17</v>
      </c>
      <c r="ZP16" s="94">
        <f t="shared" si="1056"/>
        <v>2105.052706725452</v>
      </c>
      <c r="ZQ16" s="95">
        <f t="shared" si="846"/>
        <v>1.0801239816632024</v>
      </c>
      <c r="ZR16" s="96">
        <f t="shared" si="1057"/>
        <v>0.28635541600462255</v>
      </c>
      <c r="ZS16" s="92">
        <f t="shared" si="847"/>
        <v>3.2884156703905709E-2</v>
      </c>
      <c r="ZT16" s="93">
        <f t="shared" si="848"/>
        <v>90684.385513281086</v>
      </c>
      <c r="ZU16" s="93">
        <f t="shared" si="849"/>
        <v>0</v>
      </c>
      <c r="ZV16" s="88" t="s">
        <v>17</v>
      </c>
      <c r="ZW16" s="88" t="s">
        <v>17</v>
      </c>
      <c r="ZX16" s="94">
        <f t="shared" si="1058"/>
        <v>2105.052706725452</v>
      </c>
      <c r="ZY16" s="95">
        <f t="shared" si="850"/>
        <v>1.0801239816632024</v>
      </c>
      <c r="ZZ16" s="96">
        <f t="shared" si="1059"/>
        <v>0.28635541600462255</v>
      </c>
      <c r="AAA16" s="92">
        <f t="shared" si="851"/>
        <v>3.2884156703905709E-2</v>
      </c>
      <c r="AAB16" s="93">
        <f t="shared" si="852"/>
        <v>90684.385513281086</v>
      </c>
      <c r="AAC16" s="93">
        <f t="shared" si="853"/>
        <v>0</v>
      </c>
      <c r="AAD16" s="88" t="s">
        <v>17</v>
      </c>
      <c r="AAE16" s="88" t="s">
        <v>17</v>
      </c>
      <c r="AAF16" s="94">
        <f t="shared" si="1060"/>
        <v>2105.052706725452</v>
      </c>
      <c r="AAG16" s="95">
        <f t="shared" si="854"/>
        <v>1.0801239816632024</v>
      </c>
      <c r="AAH16" s="96">
        <f t="shared" si="1061"/>
        <v>0.28635541600462255</v>
      </c>
      <c r="AAI16" s="92">
        <f t="shared" si="855"/>
        <v>3.2884156703905709E-2</v>
      </c>
      <c r="AAJ16" s="93">
        <f t="shared" si="856"/>
        <v>90684.385513281086</v>
      </c>
      <c r="AAK16" s="93">
        <f t="shared" si="857"/>
        <v>0</v>
      </c>
      <c r="AAL16" s="88" t="s">
        <v>17</v>
      </c>
      <c r="AAM16" s="88" t="s">
        <v>17</v>
      </c>
      <c r="AAN16" s="94">
        <f t="shared" si="1062"/>
        <v>2105.052706725452</v>
      </c>
      <c r="AAO16" s="95">
        <f t="shared" si="858"/>
        <v>1.0801239816632024</v>
      </c>
      <c r="AAP16" s="96">
        <f t="shared" si="1063"/>
        <v>0.28635541600462255</v>
      </c>
      <c r="AAQ16" s="92">
        <f t="shared" si="859"/>
        <v>3.2884156703905709E-2</v>
      </c>
      <c r="AAR16" s="93">
        <f t="shared" si="860"/>
        <v>90684.385513281086</v>
      </c>
      <c r="AAS16" s="93">
        <f t="shared" si="861"/>
        <v>0</v>
      </c>
      <c r="AAT16" s="88" t="s">
        <v>17</v>
      </c>
      <c r="AAU16" s="88" t="s">
        <v>17</v>
      </c>
      <c r="AAV16" s="94">
        <f t="shared" si="1064"/>
        <v>2105.052706725452</v>
      </c>
      <c r="AAW16" s="95">
        <f t="shared" si="862"/>
        <v>1.0801239816632024</v>
      </c>
      <c r="AAX16" s="96">
        <f t="shared" si="1065"/>
        <v>0.28635541600462255</v>
      </c>
      <c r="AAY16" s="92">
        <f t="shared" si="863"/>
        <v>3.2884156703905709E-2</v>
      </c>
      <c r="AAZ16" s="93">
        <f t="shared" si="864"/>
        <v>90684.385513281086</v>
      </c>
      <c r="ABA16" s="93">
        <f t="shared" si="865"/>
        <v>0</v>
      </c>
      <c r="ABB16" s="88" t="s">
        <v>17</v>
      </c>
      <c r="ABC16" s="88" t="s">
        <v>17</v>
      </c>
      <c r="ABD16" s="94">
        <f t="shared" si="1066"/>
        <v>2105.052706725452</v>
      </c>
      <c r="ABE16" s="95">
        <f t="shared" si="866"/>
        <v>1.0801239816632024</v>
      </c>
      <c r="ABF16" s="96">
        <f t="shared" si="1067"/>
        <v>0.28635541600462255</v>
      </c>
      <c r="ABG16" s="92">
        <f t="shared" si="867"/>
        <v>3.2884156703905709E-2</v>
      </c>
      <c r="ABH16" s="93">
        <f t="shared" si="868"/>
        <v>90684.385513281086</v>
      </c>
      <c r="ABI16" s="93">
        <f t="shared" si="869"/>
        <v>0</v>
      </c>
      <c r="ABJ16" s="88" t="s">
        <v>17</v>
      </c>
      <c r="ABK16" s="88" t="s">
        <v>17</v>
      </c>
      <c r="ABL16" s="94">
        <f t="shared" si="1068"/>
        <v>2105.052706725452</v>
      </c>
      <c r="ABM16" s="95">
        <f t="shared" si="870"/>
        <v>1.0801239816632024</v>
      </c>
      <c r="ABN16" s="96">
        <f t="shared" si="1069"/>
        <v>0.28635541600462255</v>
      </c>
      <c r="ABO16" s="92">
        <f t="shared" si="871"/>
        <v>3.2884156703905709E-2</v>
      </c>
      <c r="ABP16" s="93">
        <f t="shared" si="872"/>
        <v>90684.385513281086</v>
      </c>
      <c r="ABQ16" s="93">
        <f t="shared" si="873"/>
        <v>0</v>
      </c>
      <c r="ABR16" s="88" t="s">
        <v>17</v>
      </c>
      <c r="ABS16" s="88" t="s">
        <v>17</v>
      </c>
      <c r="ABT16" s="94">
        <f t="shared" si="1070"/>
        <v>2105.052706725452</v>
      </c>
      <c r="ABU16" s="95">
        <f t="shared" si="874"/>
        <v>1.0801239816632024</v>
      </c>
      <c r="ABV16" s="96">
        <f t="shared" si="1071"/>
        <v>0.28635541600462255</v>
      </c>
      <c r="ABW16" s="92">
        <f t="shared" si="875"/>
        <v>3.2884156703905709E-2</v>
      </c>
      <c r="ABX16" s="93">
        <f t="shared" si="876"/>
        <v>90684.385513281086</v>
      </c>
      <c r="ABY16" s="93">
        <f t="shared" si="877"/>
        <v>0</v>
      </c>
      <c r="ABZ16" s="88" t="s">
        <v>17</v>
      </c>
      <c r="ACA16" s="88" t="s">
        <v>17</v>
      </c>
      <c r="ACB16" s="94">
        <f t="shared" si="1072"/>
        <v>2105.052706725452</v>
      </c>
      <c r="ACC16" s="95">
        <f t="shared" si="878"/>
        <v>1.0801239816632024</v>
      </c>
      <c r="ACD16" s="96">
        <f t="shared" si="1073"/>
        <v>0.28635541600462255</v>
      </c>
      <c r="ACE16" s="92">
        <f t="shared" si="879"/>
        <v>3.2884156703905709E-2</v>
      </c>
      <c r="ACF16" s="93">
        <f t="shared" si="880"/>
        <v>90684.385513281086</v>
      </c>
      <c r="ACG16" s="93">
        <f t="shared" si="881"/>
        <v>0</v>
      </c>
      <c r="ACH16" s="88" t="s">
        <v>17</v>
      </c>
      <c r="ACI16" s="88" t="s">
        <v>17</v>
      </c>
      <c r="ACJ16" s="94">
        <f t="shared" si="1074"/>
        <v>2105.052706725452</v>
      </c>
      <c r="ACK16" s="95">
        <f t="shared" si="882"/>
        <v>1.0801239816632024</v>
      </c>
      <c r="ACL16" s="96">
        <f t="shared" si="1075"/>
        <v>0.28635541600462255</v>
      </c>
      <c r="ACM16" s="92">
        <f t="shared" si="883"/>
        <v>3.2884156703905709E-2</v>
      </c>
      <c r="ACN16" s="93">
        <f t="shared" si="884"/>
        <v>90684.385513281086</v>
      </c>
      <c r="ACO16" s="93">
        <f t="shared" si="885"/>
        <v>0</v>
      </c>
      <c r="ACP16" s="88" t="s">
        <v>17</v>
      </c>
      <c r="ACQ16" s="88" t="s">
        <v>17</v>
      </c>
      <c r="ACR16" s="94">
        <f t="shared" si="1076"/>
        <v>2105.052706725452</v>
      </c>
      <c r="ACS16" s="95">
        <f t="shared" si="886"/>
        <v>1.0801239816632024</v>
      </c>
      <c r="ACT16" s="96">
        <f t="shared" si="1077"/>
        <v>0.28635541600462255</v>
      </c>
      <c r="ACU16" s="92">
        <f t="shared" si="887"/>
        <v>3.2884156703905709E-2</v>
      </c>
      <c r="ACV16" s="93">
        <f t="shared" si="888"/>
        <v>90684.385513281086</v>
      </c>
      <c r="ACW16" s="93">
        <f t="shared" si="889"/>
        <v>0</v>
      </c>
      <c r="ACX16" s="88" t="s">
        <v>17</v>
      </c>
      <c r="ACY16" s="88" t="s">
        <v>17</v>
      </c>
      <c r="ACZ16" s="94">
        <f t="shared" si="1078"/>
        <v>2105.052706725452</v>
      </c>
      <c r="ADA16" s="95">
        <f t="shared" si="890"/>
        <v>1.0801239816632024</v>
      </c>
      <c r="ADB16" s="96">
        <f t="shared" si="1079"/>
        <v>0.28635541600462255</v>
      </c>
      <c r="ADC16" s="92">
        <f t="shared" si="891"/>
        <v>3.2884156703905709E-2</v>
      </c>
      <c r="ADD16" s="93">
        <f t="shared" si="892"/>
        <v>90684.385513281086</v>
      </c>
      <c r="ADE16" s="93">
        <f t="shared" si="893"/>
        <v>0</v>
      </c>
      <c r="ADF16" s="88" t="s">
        <v>17</v>
      </c>
      <c r="ADG16" s="88" t="s">
        <v>17</v>
      </c>
      <c r="ADH16" s="94">
        <f t="shared" si="1080"/>
        <v>2105.052706725452</v>
      </c>
      <c r="ADI16" s="95">
        <f t="shared" si="894"/>
        <v>1.0801239816632024</v>
      </c>
      <c r="ADJ16" s="96">
        <f t="shared" si="1081"/>
        <v>0.28635541600462255</v>
      </c>
      <c r="ADK16" s="92">
        <f t="shared" si="895"/>
        <v>3.2884156703905709E-2</v>
      </c>
      <c r="ADL16" s="93">
        <f t="shared" si="896"/>
        <v>90684.385513281086</v>
      </c>
      <c r="ADM16" s="93">
        <f t="shared" si="897"/>
        <v>0</v>
      </c>
      <c r="ADN16" s="88" t="s">
        <v>17</v>
      </c>
      <c r="ADO16" s="88" t="s">
        <v>17</v>
      </c>
      <c r="ADP16" s="94">
        <f t="shared" si="1082"/>
        <v>2105.052706725452</v>
      </c>
      <c r="ADQ16" s="95">
        <f t="shared" si="898"/>
        <v>1.0801239816632024</v>
      </c>
      <c r="ADR16" s="96">
        <f t="shared" si="1083"/>
        <v>0.28635541600462255</v>
      </c>
      <c r="ADS16" s="92">
        <f t="shared" si="899"/>
        <v>3.2884156703905709E-2</v>
      </c>
      <c r="ADT16" s="93">
        <f t="shared" si="900"/>
        <v>90684.385513281086</v>
      </c>
      <c r="ADU16" s="93">
        <f t="shared" si="901"/>
        <v>0</v>
      </c>
      <c r="ADV16" s="88" t="s">
        <v>17</v>
      </c>
      <c r="ADW16" s="88" t="s">
        <v>17</v>
      </c>
      <c r="ADX16" s="94">
        <f t="shared" si="1084"/>
        <v>2105.052706725452</v>
      </c>
      <c r="ADY16" s="95">
        <f t="shared" si="902"/>
        <v>1.0801239816632024</v>
      </c>
      <c r="ADZ16" s="96">
        <f t="shared" si="1085"/>
        <v>0.28635541600462255</v>
      </c>
      <c r="AEA16" s="92">
        <f t="shared" si="903"/>
        <v>3.2884156703905709E-2</v>
      </c>
      <c r="AEB16" s="93">
        <f t="shared" si="904"/>
        <v>90684.385513281086</v>
      </c>
      <c r="AEC16" s="93">
        <f t="shared" si="905"/>
        <v>0</v>
      </c>
      <c r="AED16" s="94">
        <f t="shared" si="1086"/>
        <v>2248303.684781163</v>
      </c>
      <c r="AEE16" s="97">
        <f t="shared" si="906"/>
        <v>2781149.5800165157</v>
      </c>
      <c r="AEF16" s="88" t="s">
        <v>17</v>
      </c>
    </row>
    <row r="17" spans="1:812" s="35" customFormat="1" ht="31.5">
      <c r="A17" s="44" t="s">
        <v>138</v>
      </c>
      <c r="B17" s="88" t="s">
        <v>17</v>
      </c>
      <c r="C17" s="88" t="s">
        <v>17</v>
      </c>
      <c r="D17" s="88" t="s">
        <v>17</v>
      </c>
      <c r="E17" s="88" t="s">
        <v>17</v>
      </c>
      <c r="F17" s="88" t="s">
        <v>17</v>
      </c>
      <c r="G17" s="45">
        <f>'Исходные данные'!C19</f>
        <v>231</v>
      </c>
      <c r="H17" s="45">
        <f>'Исходные данные'!D19</f>
        <v>83900</v>
      </c>
      <c r="I17" s="89">
        <f>'Расчет поправочного коэф'!G18</f>
        <v>5.5612977665212346</v>
      </c>
      <c r="J17" s="45">
        <f t="shared" si="485"/>
        <v>86987.563109092938</v>
      </c>
      <c r="K17" s="90">
        <f t="shared" si="486"/>
        <v>739.77300047226379</v>
      </c>
      <c r="L17" s="91">
        <f t="shared" si="487"/>
        <v>0.55434626978615642</v>
      </c>
      <c r="M17" s="91">
        <f t="shared" si="907"/>
        <v>9.9679300238749366E-2</v>
      </c>
      <c r="N17" s="88" t="s">
        <v>17</v>
      </c>
      <c r="O17" s="92">
        <f t="shared" si="488"/>
        <v>8.8894722208071528E-2</v>
      </c>
      <c r="P17" s="93">
        <f t="shared" si="489"/>
        <v>27403.453904825878</v>
      </c>
      <c r="Q17" s="93">
        <f t="shared" si="490"/>
        <v>27403.453904825878</v>
      </c>
      <c r="R17" s="88" t="s">
        <v>17</v>
      </c>
      <c r="S17" s="88" t="s">
        <v>17</v>
      </c>
      <c r="T17" s="94">
        <f t="shared" si="491"/>
        <v>858.40267105592557</v>
      </c>
      <c r="U17" s="95">
        <f t="shared" si="492"/>
        <v>0.62703013991894008</v>
      </c>
      <c r="V17" s="96">
        <f t="shared" si="908"/>
        <v>0.11274888816305317</v>
      </c>
      <c r="W17" s="92">
        <f t="shared" si="493"/>
        <v>8.6055754613218849E-2</v>
      </c>
      <c r="X17" s="93">
        <f t="shared" si="494"/>
        <v>27214.135359364664</v>
      </c>
      <c r="Y17" s="93">
        <f t="shared" si="495"/>
        <v>27214.135359364664</v>
      </c>
      <c r="Z17" s="88" t="s">
        <v>17</v>
      </c>
      <c r="AA17" s="88" t="s">
        <v>17</v>
      </c>
      <c r="AB17" s="94">
        <f t="shared" si="496"/>
        <v>976.21278083672496</v>
      </c>
      <c r="AC17" s="95">
        <f t="shared" si="497"/>
        <v>0.69587907983714792</v>
      </c>
      <c r="AD17" s="96">
        <f t="shared" si="909"/>
        <v>0.12512890139174151</v>
      </c>
      <c r="AE17" s="92">
        <f t="shared" si="498"/>
        <v>8.326980354069255E-2</v>
      </c>
      <c r="AF17" s="93">
        <f t="shared" si="499"/>
        <v>26984.2423484432</v>
      </c>
      <c r="AG17" s="93">
        <f t="shared" si="500"/>
        <v>26984.2423484432</v>
      </c>
      <c r="AH17" s="88" t="s">
        <v>17</v>
      </c>
      <c r="AI17" s="88" t="s">
        <v>17</v>
      </c>
      <c r="AJ17" s="94">
        <f t="shared" si="501"/>
        <v>1093.0276827780374</v>
      </c>
      <c r="AK17" s="95">
        <f t="shared" si="502"/>
        <v>0.76110901910359063</v>
      </c>
      <c r="AL17" s="96">
        <f t="shared" si="910"/>
        <v>0.13685816711441584</v>
      </c>
      <c r="AM17" s="92">
        <f t="shared" si="503"/>
        <v>8.0560099058700957E-2</v>
      </c>
      <c r="AN17" s="93">
        <f t="shared" si="504"/>
        <v>26724.910807140615</v>
      </c>
      <c r="AO17" s="93">
        <f t="shared" si="505"/>
        <v>26724.910807140615</v>
      </c>
      <c r="AP17" s="88" t="s">
        <v>17</v>
      </c>
      <c r="AQ17" s="88" t="s">
        <v>17</v>
      </c>
      <c r="AR17" s="94">
        <f t="shared" si="506"/>
        <v>1208.7199373544038</v>
      </c>
      <c r="AS17" s="95">
        <f t="shared" si="507"/>
        <v>0.82293609158778447</v>
      </c>
      <c r="AT17" s="96">
        <f t="shared" si="911"/>
        <v>0.14797554925791298</v>
      </c>
      <c r="AU17" s="92">
        <f t="shared" si="508"/>
        <v>7.7940877901780725E-2</v>
      </c>
      <c r="AV17" s="93">
        <f t="shared" si="509"/>
        <v>26444.590677348508</v>
      </c>
      <c r="AW17" s="93">
        <f t="shared" si="510"/>
        <v>26444.590677348508</v>
      </c>
      <c r="AX17" s="88" t="s">
        <v>17</v>
      </c>
      <c r="AY17" s="88" t="s">
        <v>17</v>
      </c>
      <c r="AZ17" s="94">
        <f t="shared" si="511"/>
        <v>1323.1986848753929</v>
      </c>
      <c r="BA17" s="95">
        <f t="shared" si="512"/>
        <v>0.8815715669700952</v>
      </c>
      <c r="BB17" s="96">
        <f t="shared" si="912"/>
        <v>0.15851903709905929</v>
      </c>
      <c r="BC17" s="92">
        <f t="shared" si="513"/>
        <v>7.542006428758935E-2</v>
      </c>
      <c r="BD17" s="93">
        <f t="shared" si="514"/>
        <v>26149.679124948907</v>
      </c>
      <c r="BE17" s="93">
        <f t="shared" si="515"/>
        <v>26149.679124948907</v>
      </c>
      <c r="BF17" s="88" t="s">
        <v>17</v>
      </c>
      <c r="BG17" s="88" t="s">
        <v>17</v>
      </c>
      <c r="BH17" s="94">
        <f t="shared" si="516"/>
        <v>1436.4007590093711</v>
      </c>
      <c r="BI17" s="95">
        <f t="shared" si="517"/>
        <v>0.93721861578226873</v>
      </c>
      <c r="BJ17" s="96">
        <f t="shared" si="913"/>
        <v>0.16852516357320105</v>
      </c>
      <c r="BK17" s="92">
        <f t="shared" si="518"/>
        <v>7.3001190173051844E-2</v>
      </c>
      <c r="BL17" s="93">
        <f t="shared" si="519"/>
        <v>25845.006171353114</v>
      </c>
      <c r="BM17" s="93">
        <f t="shared" si="520"/>
        <v>25845.006171353114</v>
      </c>
      <c r="BN17" s="88" t="s">
        <v>17</v>
      </c>
      <c r="BO17" s="88" t="s">
        <v>17</v>
      </c>
      <c r="BP17" s="94">
        <f t="shared" si="521"/>
        <v>1548.2839026083022</v>
      </c>
      <c r="BQ17" s="95">
        <f t="shared" si="522"/>
        <v>0.99007036610852817</v>
      </c>
      <c r="BR17" s="96">
        <f t="shared" si="914"/>
        <v>0.17802865584157493</v>
      </c>
      <c r="BS17" s="92">
        <f t="shared" si="523"/>
        <v>7.0684771154080811E-2</v>
      </c>
      <c r="BT17" s="93">
        <f t="shared" si="524"/>
        <v>25534.206887040269</v>
      </c>
      <c r="BU17" s="93">
        <f t="shared" si="525"/>
        <v>25534.206887040269</v>
      </c>
      <c r="BV17" s="88" t="s">
        <v>17</v>
      </c>
      <c r="BW17" s="88" t="s">
        <v>17</v>
      </c>
      <c r="BX17" s="94">
        <f t="shared" si="526"/>
        <v>1658.8215947599917</v>
      </c>
      <c r="BY17" s="95">
        <f t="shared" si="527"/>
        <v>1.0403088643272131</v>
      </c>
      <c r="BZ17" s="96">
        <f t="shared" si="915"/>
        <v>0.18706224841795493</v>
      </c>
      <c r="CA17" s="92">
        <f t="shared" si="528"/>
        <v>6.8469291163845203E-2</v>
      </c>
      <c r="CB17" s="93">
        <f t="shared" si="529"/>
        <v>25220.006435917705</v>
      </c>
      <c r="CC17" s="93">
        <f t="shared" si="530"/>
        <v>25220.006435917705</v>
      </c>
      <c r="CD17" s="88" t="s">
        <v>17</v>
      </c>
      <c r="CE17" s="88" t="s">
        <v>17</v>
      </c>
      <c r="CF17" s="94">
        <f t="shared" si="531"/>
        <v>1767.9991117985965</v>
      </c>
      <c r="CG17" s="95">
        <f t="shared" si="532"/>
        <v>1.0881046615839145</v>
      </c>
      <c r="CH17" s="96">
        <f t="shared" si="916"/>
        <v>0.19565660881067296</v>
      </c>
      <c r="CI17" s="92">
        <f t="shared" si="533"/>
        <v>6.6351905236643444E-2</v>
      </c>
      <c r="CJ17" s="93">
        <f t="shared" si="534"/>
        <v>24904.438200567936</v>
      </c>
      <c r="CK17" s="93">
        <f t="shared" si="535"/>
        <v>24904.438200567936</v>
      </c>
      <c r="CL17" s="88" t="s">
        <v>17</v>
      </c>
      <c r="CM17" s="88" t="s">
        <v>17</v>
      </c>
      <c r="CN17" s="94">
        <f t="shared" si="536"/>
        <v>1875.810532580276</v>
      </c>
      <c r="CO17" s="95">
        <f t="shared" si="537"/>
        <v>1.1336168259535118</v>
      </c>
      <c r="CP17" s="96">
        <f t="shared" si="917"/>
        <v>0.20384033970952511</v>
      </c>
      <c r="CQ17" s="92">
        <f t="shared" si="538"/>
        <v>6.432893873766285E-2</v>
      </c>
      <c r="CR17" s="93">
        <f t="shared" si="539"/>
        <v>24589.010549632894</v>
      </c>
      <c r="CS17" s="93">
        <f t="shared" si="540"/>
        <v>24589.010549632894</v>
      </c>
      <c r="CT17" s="88" t="s">
        <v>17</v>
      </c>
      <c r="CU17" s="88" t="s">
        <v>17</v>
      </c>
      <c r="CV17" s="94">
        <f t="shared" si="541"/>
        <v>1982.2564656955699</v>
      </c>
      <c r="CW17" s="95">
        <f t="shared" si="542"/>
        <v>1.1769932367101337</v>
      </c>
      <c r="CX17" s="96">
        <f t="shared" si="918"/>
        <v>0.2116400318996729</v>
      </c>
      <c r="CY17" s="92">
        <f t="shared" si="543"/>
        <v>6.2396239562751643E-2</v>
      </c>
      <c r="CZ17" s="93">
        <f t="shared" si="544"/>
        <v>24274.834212378966</v>
      </c>
      <c r="DA17" s="93">
        <f t="shared" si="545"/>
        <v>24274.834212378966</v>
      </c>
      <c r="DB17" s="88" t="s">
        <v>17</v>
      </c>
      <c r="DC17" s="88" t="s">
        <v>17</v>
      </c>
      <c r="DD17" s="94">
        <f t="shared" si="546"/>
        <v>2087.3423280868205</v>
      </c>
      <c r="DE17" s="95">
        <f t="shared" si="547"/>
        <v>1.2183710580604568</v>
      </c>
      <c r="DF17" s="96">
        <f t="shared" si="919"/>
        <v>0.21908034944559099</v>
      </c>
      <c r="DG17" s="92">
        <f t="shared" si="548"/>
        <v>6.0549424169364624E-2</v>
      </c>
      <c r="DH17" s="93">
        <f t="shared" si="549"/>
        <v>23962.719456572006</v>
      </c>
      <c r="DI17" s="93">
        <f t="shared" si="550"/>
        <v>23962.719456572006</v>
      </c>
      <c r="DJ17" s="88" t="s">
        <v>17</v>
      </c>
      <c r="DK17" s="88" t="s">
        <v>17</v>
      </c>
      <c r="DL17" s="94">
        <f t="shared" si="551"/>
        <v>2191.0770443490374</v>
      </c>
      <c r="DM17" s="95">
        <f t="shared" si="552"/>
        <v>1.2578773194592432</v>
      </c>
      <c r="DN17" s="96">
        <f t="shared" si="920"/>
        <v>0.22618413404000928</v>
      </c>
      <c r="DO17" s="92">
        <f t="shared" si="553"/>
        <v>5.878404705950005E-2</v>
      </c>
      <c r="DP17" s="93">
        <f t="shared" si="554"/>
        <v>23653.250134645565</v>
      </c>
      <c r="DQ17" s="93">
        <f t="shared" si="555"/>
        <v>23653.250134645565</v>
      </c>
      <c r="DR17" s="88" t="s">
        <v>17</v>
      </c>
      <c r="DS17" s="88" t="s">
        <v>17</v>
      </c>
      <c r="DT17" s="94">
        <f t="shared" si="556"/>
        <v>2293.4720665769405</v>
      </c>
      <c r="DU17" s="95">
        <f t="shared" si="557"/>
        <v>1.2956295512838318</v>
      </c>
      <c r="DV17" s="96">
        <f t="shared" si="921"/>
        <v>0.23297251930717758</v>
      </c>
      <c r="DW17" s="92">
        <f t="shared" si="558"/>
        <v>5.70957152209495E-2</v>
      </c>
      <c r="DX17" s="93">
        <f t="shared" si="559"/>
        <v>23346.84002345991</v>
      </c>
      <c r="DY17" s="93">
        <f t="shared" si="560"/>
        <v>23346.84002345991</v>
      </c>
      <c r="DZ17" s="88" t="s">
        <v>17</v>
      </c>
      <c r="EA17" s="88" t="s">
        <v>17</v>
      </c>
      <c r="EB17" s="94">
        <f t="shared" si="561"/>
        <v>2394.5406381070698</v>
      </c>
      <c r="EC17" s="95">
        <f t="shared" si="562"/>
        <v>1.3317364403879208</v>
      </c>
      <c r="ED17" s="96">
        <f t="shared" si="922"/>
        <v>0.23946504868070811</v>
      </c>
      <c r="EE17" s="92">
        <f t="shared" si="563"/>
        <v>5.5480163153612427E-2</v>
      </c>
      <c r="EF17" s="93">
        <f t="shared" si="564"/>
        <v>23043.775621828088</v>
      </c>
      <c r="EG17" s="93">
        <f t="shared" si="565"/>
        <v>23043.775621828088</v>
      </c>
      <c r="EH17" s="88" t="s">
        <v>17</v>
      </c>
      <c r="EI17" s="88" t="s">
        <v>17</v>
      </c>
      <c r="EJ17" s="94">
        <f t="shared" si="566"/>
        <v>2494.2972425305675</v>
      </c>
      <c r="EK17" s="95">
        <f t="shared" si="567"/>
        <v>1.3661329235552597</v>
      </c>
      <c r="EL17" s="96">
        <f t="shared" si="923"/>
        <v>0.24565002287403476</v>
      </c>
      <c r="EM17" s="92">
        <f t="shared" si="568"/>
        <v>5.4023228280187963E-2</v>
      </c>
      <c r="EN17" s="93">
        <f t="shared" si="569"/>
        <v>22784.933295258066</v>
      </c>
      <c r="EO17" s="93">
        <f t="shared" si="570"/>
        <v>22784.933295258066</v>
      </c>
      <c r="EP17" s="88" t="s">
        <v>17</v>
      </c>
      <c r="EQ17" s="88" t="s">
        <v>17</v>
      </c>
      <c r="ER17" s="94">
        <f t="shared" si="571"/>
        <v>2592.9333174018147</v>
      </c>
      <c r="ES17" s="95">
        <f t="shared" si="572"/>
        <v>1.3988979328903572</v>
      </c>
      <c r="ET17" s="96">
        <f t="shared" si="924"/>
        <v>0.25154163499600052</v>
      </c>
      <c r="EU17" s="92">
        <f t="shared" si="573"/>
        <v>5.2748416778067853E-2</v>
      </c>
      <c r="EV17" s="93">
        <f t="shared" si="574"/>
        <v>22585.344980784699</v>
      </c>
      <c r="EW17" s="93">
        <f t="shared" si="575"/>
        <v>22585.344980784699</v>
      </c>
      <c r="EX17" s="88" t="s">
        <v>17</v>
      </c>
      <c r="EY17" s="88" t="s">
        <v>17</v>
      </c>
      <c r="EZ17" s="94">
        <f t="shared" si="576"/>
        <v>2690.7053735956879</v>
      </c>
      <c r="FA17" s="95">
        <f t="shared" si="577"/>
        <v>1.4302625734017997</v>
      </c>
      <c r="FB17" s="96">
        <f t="shared" si="925"/>
        <v>0.25718144099600582</v>
      </c>
      <c r="FC17" s="92">
        <f t="shared" si="578"/>
        <v>5.1601026342305567E-2</v>
      </c>
      <c r="FD17" s="93">
        <f t="shared" si="579"/>
        <v>22424.3927609087</v>
      </c>
      <c r="FE17" s="93">
        <f t="shared" si="580"/>
        <v>22424.3927609087</v>
      </c>
      <c r="FF17" s="88" t="s">
        <v>17</v>
      </c>
      <c r="FG17" s="88" t="s">
        <v>17</v>
      </c>
      <c r="FH17" s="94">
        <f t="shared" si="581"/>
        <v>2787.7806669329552</v>
      </c>
      <c r="FI17" s="95">
        <f t="shared" si="582"/>
        <v>1.4603921024171818</v>
      </c>
      <c r="FJ17" s="96">
        <f t="shared" si="926"/>
        <v>0.26259915647902854</v>
      </c>
      <c r="FK17" s="92">
        <f t="shared" si="583"/>
        <v>5.0546244068994106E-2</v>
      </c>
      <c r="FL17" s="93">
        <f t="shared" si="584"/>
        <v>22288.969824266293</v>
      </c>
      <c r="FM17" s="93">
        <f t="shared" si="585"/>
        <v>22288.969824266293</v>
      </c>
      <c r="FN17" s="88" t="s">
        <v>17</v>
      </c>
      <c r="FO17" s="88" t="s">
        <v>17</v>
      </c>
      <c r="FP17" s="94">
        <f t="shared" si="927"/>
        <v>2884.2697137912505</v>
      </c>
      <c r="FQ17" s="95">
        <f t="shared" si="586"/>
        <v>1.4894091406487877</v>
      </c>
      <c r="FR17" s="96">
        <f t="shared" si="928"/>
        <v>0.26781683038354187</v>
      </c>
      <c r="FS17" s="92">
        <f t="shared" si="587"/>
        <v>4.9561563605620806E-2</v>
      </c>
      <c r="FT17" s="93">
        <f t="shared" si="588"/>
        <v>22170.670836579433</v>
      </c>
      <c r="FU17" s="93">
        <f t="shared" si="589"/>
        <v>9974.0406605194858</v>
      </c>
      <c r="FV17" s="88" t="s">
        <v>17</v>
      </c>
      <c r="FW17" s="88" t="s">
        <v>17</v>
      </c>
      <c r="FX17" s="94">
        <f t="shared" si="929"/>
        <v>2927.4473789883045</v>
      </c>
      <c r="FY17" s="95">
        <f t="shared" si="590"/>
        <v>1.5021030632629915</v>
      </c>
      <c r="FZ17" s="96">
        <f t="shared" si="930"/>
        <v>0.27009937721831495</v>
      </c>
      <c r="GA17" s="92">
        <f t="shared" si="591"/>
        <v>4.9140195490213312E-2</v>
      </c>
      <c r="GB17" s="93">
        <f t="shared" si="592"/>
        <v>22122.704854344753</v>
      </c>
      <c r="GC17" s="93">
        <f t="shared" si="593"/>
        <v>0</v>
      </c>
      <c r="GD17" s="88" t="s">
        <v>17</v>
      </c>
      <c r="GE17" s="88" t="s">
        <v>17</v>
      </c>
      <c r="GF17" s="94">
        <f t="shared" si="931"/>
        <v>2927.4473789883045</v>
      </c>
      <c r="GG17" s="95">
        <f t="shared" si="594"/>
        <v>1.5021030632629915</v>
      </c>
      <c r="GH17" s="96">
        <f t="shared" si="932"/>
        <v>0.27009937721831495</v>
      </c>
      <c r="GI17" s="92">
        <f t="shared" si="595"/>
        <v>4.9140195490213312E-2</v>
      </c>
      <c r="GJ17" s="93">
        <f t="shared" si="596"/>
        <v>22122.704854344753</v>
      </c>
      <c r="GK17" s="93">
        <f t="shared" si="597"/>
        <v>0</v>
      </c>
      <c r="GL17" s="88" t="s">
        <v>17</v>
      </c>
      <c r="GM17" s="88" t="s">
        <v>17</v>
      </c>
      <c r="GN17" s="94">
        <f t="shared" si="933"/>
        <v>2927.4473789883045</v>
      </c>
      <c r="GO17" s="95">
        <f t="shared" si="598"/>
        <v>1.5021030632629915</v>
      </c>
      <c r="GP17" s="96">
        <f t="shared" si="934"/>
        <v>0.27009937721831495</v>
      </c>
      <c r="GQ17" s="92">
        <f t="shared" si="599"/>
        <v>4.9140195490213312E-2</v>
      </c>
      <c r="GR17" s="93">
        <f t="shared" si="600"/>
        <v>22122.704854344753</v>
      </c>
      <c r="GS17" s="93">
        <f t="shared" si="601"/>
        <v>0</v>
      </c>
      <c r="GT17" s="88" t="s">
        <v>17</v>
      </c>
      <c r="GU17" s="88" t="s">
        <v>17</v>
      </c>
      <c r="GV17" s="94">
        <f t="shared" si="1087"/>
        <v>2927.4473789883045</v>
      </c>
      <c r="GW17" s="95">
        <f t="shared" si="602"/>
        <v>1.5021030632629915</v>
      </c>
      <c r="GX17" s="96">
        <f t="shared" si="935"/>
        <v>0.27009937721831495</v>
      </c>
      <c r="GY17" s="92">
        <f t="shared" si="603"/>
        <v>4.9140195490213312E-2</v>
      </c>
      <c r="GZ17" s="93">
        <f t="shared" si="604"/>
        <v>22122.704854344753</v>
      </c>
      <c r="HA17" s="93">
        <f t="shared" si="605"/>
        <v>0</v>
      </c>
      <c r="HB17" s="88" t="s">
        <v>17</v>
      </c>
      <c r="HC17" s="88" t="s">
        <v>17</v>
      </c>
      <c r="HD17" s="94">
        <f t="shared" si="936"/>
        <v>2927.4473789883045</v>
      </c>
      <c r="HE17" s="95">
        <f t="shared" si="606"/>
        <v>1.5021030632629915</v>
      </c>
      <c r="HF17" s="96">
        <f t="shared" si="937"/>
        <v>0.27009937721831495</v>
      </c>
      <c r="HG17" s="92">
        <f t="shared" si="607"/>
        <v>4.9140195490213312E-2</v>
      </c>
      <c r="HH17" s="93">
        <f t="shared" si="608"/>
        <v>22122.704854344753</v>
      </c>
      <c r="HI17" s="93">
        <f t="shared" si="609"/>
        <v>0</v>
      </c>
      <c r="HJ17" s="88" t="s">
        <v>17</v>
      </c>
      <c r="HK17" s="88" t="s">
        <v>17</v>
      </c>
      <c r="HL17" s="94">
        <f t="shared" si="938"/>
        <v>2927.4473789883045</v>
      </c>
      <c r="HM17" s="95">
        <f t="shared" si="610"/>
        <v>1.5021030632629915</v>
      </c>
      <c r="HN17" s="96">
        <f t="shared" si="939"/>
        <v>0.27009937721831495</v>
      </c>
      <c r="HO17" s="92">
        <f t="shared" si="611"/>
        <v>4.9140195490213312E-2</v>
      </c>
      <c r="HP17" s="93">
        <f t="shared" si="612"/>
        <v>22122.704854344753</v>
      </c>
      <c r="HQ17" s="93">
        <f t="shared" si="613"/>
        <v>0</v>
      </c>
      <c r="HR17" s="88" t="s">
        <v>17</v>
      </c>
      <c r="HS17" s="88" t="s">
        <v>17</v>
      </c>
      <c r="HT17" s="94">
        <f t="shared" si="940"/>
        <v>2927.4473789883045</v>
      </c>
      <c r="HU17" s="95">
        <f t="shared" si="614"/>
        <v>1.5021030632629915</v>
      </c>
      <c r="HV17" s="96">
        <f t="shared" si="941"/>
        <v>0.27009937721831495</v>
      </c>
      <c r="HW17" s="92">
        <f t="shared" si="615"/>
        <v>4.9140195490213312E-2</v>
      </c>
      <c r="HX17" s="93">
        <f t="shared" si="616"/>
        <v>22122.704854344753</v>
      </c>
      <c r="HY17" s="93">
        <f t="shared" si="617"/>
        <v>0</v>
      </c>
      <c r="HZ17" s="88" t="s">
        <v>17</v>
      </c>
      <c r="IA17" s="88" t="s">
        <v>17</v>
      </c>
      <c r="IB17" s="94">
        <f t="shared" si="942"/>
        <v>2927.4473789883045</v>
      </c>
      <c r="IC17" s="95">
        <f t="shared" si="618"/>
        <v>1.5021030632629915</v>
      </c>
      <c r="ID17" s="96">
        <f t="shared" si="943"/>
        <v>0.27009937721831495</v>
      </c>
      <c r="IE17" s="92">
        <f t="shared" si="619"/>
        <v>4.9140195490213312E-2</v>
      </c>
      <c r="IF17" s="93">
        <f t="shared" si="620"/>
        <v>22122.704854344753</v>
      </c>
      <c r="IG17" s="93">
        <f t="shared" si="621"/>
        <v>0</v>
      </c>
      <c r="IH17" s="88" t="s">
        <v>17</v>
      </c>
      <c r="II17" s="88" t="s">
        <v>17</v>
      </c>
      <c r="IJ17" s="94">
        <f t="shared" si="944"/>
        <v>2927.4473789883045</v>
      </c>
      <c r="IK17" s="95">
        <f t="shared" si="622"/>
        <v>1.5021030632629915</v>
      </c>
      <c r="IL17" s="96">
        <f t="shared" si="945"/>
        <v>0.27009937721831495</v>
      </c>
      <c r="IM17" s="92">
        <f t="shared" si="623"/>
        <v>4.9140195490213312E-2</v>
      </c>
      <c r="IN17" s="93">
        <f t="shared" si="624"/>
        <v>22122.704854344753</v>
      </c>
      <c r="IO17" s="93">
        <f t="shared" si="625"/>
        <v>0</v>
      </c>
      <c r="IP17" s="88" t="s">
        <v>17</v>
      </c>
      <c r="IQ17" s="88" t="s">
        <v>17</v>
      </c>
      <c r="IR17" s="94">
        <f t="shared" si="946"/>
        <v>2927.4473789883045</v>
      </c>
      <c r="IS17" s="95">
        <f t="shared" si="626"/>
        <v>1.5021030632629915</v>
      </c>
      <c r="IT17" s="96">
        <f t="shared" si="947"/>
        <v>0.27009937721831495</v>
      </c>
      <c r="IU17" s="92">
        <f t="shared" si="627"/>
        <v>4.9140195490213312E-2</v>
      </c>
      <c r="IV17" s="93">
        <f t="shared" si="628"/>
        <v>22122.704854344753</v>
      </c>
      <c r="IW17" s="93">
        <f t="shared" si="629"/>
        <v>0</v>
      </c>
      <c r="IX17" s="88" t="s">
        <v>17</v>
      </c>
      <c r="IY17" s="88" t="s">
        <v>17</v>
      </c>
      <c r="IZ17" s="94">
        <f t="shared" si="948"/>
        <v>2927.4473789883045</v>
      </c>
      <c r="JA17" s="95">
        <f t="shared" si="630"/>
        <v>1.5021030632629915</v>
      </c>
      <c r="JB17" s="96">
        <f t="shared" si="949"/>
        <v>0.27009937721831495</v>
      </c>
      <c r="JC17" s="92">
        <f t="shared" si="631"/>
        <v>4.9140195490213312E-2</v>
      </c>
      <c r="JD17" s="93">
        <f t="shared" si="632"/>
        <v>22122.704854344753</v>
      </c>
      <c r="JE17" s="93">
        <f t="shared" si="633"/>
        <v>0</v>
      </c>
      <c r="JF17" s="88" t="s">
        <v>17</v>
      </c>
      <c r="JG17" s="88" t="s">
        <v>17</v>
      </c>
      <c r="JH17" s="94">
        <f t="shared" si="950"/>
        <v>2927.4473789883045</v>
      </c>
      <c r="JI17" s="95">
        <f t="shared" si="634"/>
        <v>1.5021030632629915</v>
      </c>
      <c r="JJ17" s="96">
        <f t="shared" si="951"/>
        <v>0.27009937721831495</v>
      </c>
      <c r="JK17" s="92">
        <f t="shared" si="635"/>
        <v>4.9140195490213312E-2</v>
      </c>
      <c r="JL17" s="93">
        <f t="shared" si="636"/>
        <v>22122.704854344753</v>
      </c>
      <c r="JM17" s="93">
        <f t="shared" si="637"/>
        <v>0</v>
      </c>
      <c r="JN17" s="88" t="s">
        <v>17</v>
      </c>
      <c r="JO17" s="88" t="s">
        <v>17</v>
      </c>
      <c r="JP17" s="94">
        <f t="shared" si="952"/>
        <v>2927.4473789883045</v>
      </c>
      <c r="JQ17" s="95">
        <f t="shared" si="638"/>
        <v>1.5021030632629915</v>
      </c>
      <c r="JR17" s="96">
        <f t="shared" si="953"/>
        <v>0.27009937721831495</v>
      </c>
      <c r="JS17" s="92">
        <f t="shared" si="639"/>
        <v>4.9140195490213312E-2</v>
      </c>
      <c r="JT17" s="93">
        <f t="shared" si="640"/>
        <v>22122.704854344753</v>
      </c>
      <c r="JU17" s="93">
        <f t="shared" si="641"/>
        <v>0</v>
      </c>
      <c r="JV17" s="88" t="s">
        <v>17</v>
      </c>
      <c r="JW17" s="88" t="s">
        <v>17</v>
      </c>
      <c r="JX17" s="94">
        <f t="shared" si="954"/>
        <v>2927.4473789883045</v>
      </c>
      <c r="JY17" s="95">
        <f t="shared" si="642"/>
        <v>1.5021030632629915</v>
      </c>
      <c r="JZ17" s="96">
        <f t="shared" si="955"/>
        <v>0.27009937721831495</v>
      </c>
      <c r="KA17" s="92">
        <f t="shared" si="643"/>
        <v>4.9140195490213312E-2</v>
      </c>
      <c r="KB17" s="93">
        <f t="shared" si="644"/>
        <v>22122.704854344753</v>
      </c>
      <c r="KC17" s="93">
        <f t="shared" si="645"/>
        <v>0</v>
      </c>
      <c r="KD17" s="88" t="s">
        <v>17</v>
      </c>
      <c r="KE17" s="88" t="s">
        <v>17</v>
      </c>
      <c r="KF17" s="94">
        <f t="shared" si="956"/>
        <v>2927.4473789883045</v>
      </c>
      <c r="KG17" s="95">
        <f t="shared" si="646"/>
        <v>1.5021030632629915</v>
      </c>
      <c r="KH17" s="96">
        <f t="shared" si="957"/>
        <v>0.27009937721831495</v>
      </c>
      <c r="KI17" s="92">
        <f t="shared" si="647"/>
        <v>4.9140195490213312E-2</v>
      </c>
      <c r="KJ17" s="93">
        <f t="shared" si="648"/>
        <v>22122.704854344753</v>
      </c>
      <c r="KK17" s="93">
        <f t="shared" si="649"/>
        <v>0</v>
      </c>
      <c r="KL17" s="88" t="s">
        <v>17</v>
      </c>
      <c r="KM17" s="88" t="s">
        <v>17</v>
      </c>
      <c r="KN17" s="94">
        <f t="shared" si="958"/>
        <v>2927.4473789883045</v>
      </c>
      <c r="KO17" s="95">
        <f t="shared" si="650"/>
        <v>1.5021030632629915</v>
      </c>
      <c r="KP17" s="96">
        <f t="shared" si="959"/>
        <v>0.27009937721831495</v>
      </c>
      <c r="KQ17" s="92">
        <f t="shared" si="651"/>
        <v>4.9140195490213312E-2</v>
      </c>
      <c r="KR17" s="93">
        <f t="shared" si="652"/>
        <v>22122.704854344753</v>
      </c>
      <c r="KS17" s="93">
        <f t="shared" si="653"/>
        <v>0</v>
      </c>
      <c r="KT17" s="88" t="s">
        <v>17</v>
      </c>
      <c r="KU17" s="88" t="s">
        <v>17</v>
      </c>
      <c r="KV17" s="94">
        <f t="shared" si="960"/>
        <v>2927.4473789883045</v>
      </c>
      <c r="KW17" s="95">
        <f t="shared" si="654"/>
        <v>1.5021030632629915</v>
      </c>
      <c r="KX17" s="96">
        <f t="shared" si="961"/>
        <v>0.27009937721831495</v>
      </c>
      <c r="KY17" s="92">
        <f t="shared" si="655"/>
        <v>4.9140195490213312E-2</v>
      </c>
      <c r="KZ17" s="93">
        <f t="shared" si="656"/>
        <v>22122.704854344753</v>
      </c>
      <c r="LA17" s="93">
        <f t="shared" si="657"/>
        <v>0</v>
      </c>
      <c r="LB17" s="88" t="s">
        <v>17</v>
      </c>
      <c r="LC17" s="88" t="s">
        <v>17</v>
      </c>
      <c r="LD17" s="94">
        <f t="shared" si="962"/>
        <v>2927.4473789883045</v>
      </c>
      <c r="LE17" s="95">
        <f t="shared" si="658"/>
        <v>1.5021030632629915</v>
      </c>
      <c r="LF17" s="96">
        <f t="shared" si="963"/>
        <v>0.27009937721831495</v>
      </c>
      <c r="LG17" s="92">
        <f t="shared" si="659"/>
        <v>4.9140195490213312E-2</v>
      </c>
      <c r="LH17" s="93">
        <f t="shared" si="660"/>
        <v>22122.704854344753</v>
      </c>
      <c r="LI17" s="93">
        <f t="shared" si="661"/>
        <v>0</v>
      </c>
      <c r="LJ17" s="88" t="s">
        <v>17</v>
      </c>
      <c r="LK17" s="88" t="s">
        <v>17</v>
      </c>
      <c r="LL17" s="94">
        <f t="shared" si="964"/>
        <v>2927.4473789883045</v>
      </c>
      <c r="LM17" s="95">
        <f t="shared" si="662"/>
        <v>1.5021030632629915</v>
      </c>
      <c r="LN17" s="96">
        <f t="shared" si="965"/>
        <v>0.27009937721831495</v>
      </c>
      <c r="LO17" s="92">
        <f t="shared" si="663"/>
        <v>4.9140195490213312E-2</v>
      </c>
      <c r="LP17" s="93">
        <f t="shared" si="664"/>
        <v>22122.704854344753</v>
      </c>
      <c r="LQ17" s="93">
        <f t="shared" si="665"/>
        <v>0</v>
      </c>
      <c r="LR17" s="88" t="s">
        <v>17</v>
      </c>
      <c r="LS17" s="88" t="s">
        <v>17</v>
      </c>
      <c r="LT17" s="94">
        <f t="shared" si="966"/>
        <v>2927.4473789883045</v>
      </c>
      <c r="LU17" s="95">
        <f t="shared" si="666"/>
        <v>1.5021030632629915</v>
      </c>
      <c r="LV17" s="96">
        <f t="shared" si="967"/>
        <v>0.27009937721831495</v>
      </c>
      <c r="LW17" s="92">
        <f t="shared" si="667"/>
        <v>4.9140195490213312E-2</v>
      </c>
      <c r="LX17" s="93">
        <f t="shared" si="668"/>
        <v>22122.704854344753</v>
      </c>
      <c r="LY17" s="93">
        <f t="shared" si="669"/>
        <v>0</v>
      </c>
      <c r="LZ17" s="88" t="s">
        <v>17</v>
      </c>
      <c r="MA17" s="88" t="s">
        <v>17</v>
      </c>
      <c r="MB17" s="94">
        <f t="shared" si="968"/>
        <v>2927.4473789883045</v>
      </c>
      <c r="MC17" s="95">
        <f t="shared" si="670"/>
        <v>1.5021030632629915</v>
      </c>
      <c r="MD17" s="96">
        <f t="shared" si="969"/>
        <v>0.27009937721831495</v>
      </c>
      <c r="ME17" s="92">
        <f t="shared" si="671"/>
        <v>4.9140195490213312E-2</v>
      </c>
      <c r="MF17" s="93">
        <f t="shared" si="672"/>
        <v>22122.704854344753</v>
      </c>
      <c r="MG17" s="93">
        <f t="shared" si="673"/>
        <v>0</v>
      </c>
      <c r="MH17" s="88" t="s">
        <v>17</v>
      </c>
      <c r="MI17" s="88" t="s">
        <v>17</v>
      </c>
      <c r="MJ17" s="94">
        <f t="shared" si="970"/>
        <v>2927.4473789883045</v>
      </c>
      <c r="MK17" s="95">
        <f t="shared" si="674"/>
        <v>1.5021030632629915</v>
      </c>
      <c r="ML17" s="96">
        <f t="shared" si="971"/>
        <v>0.27009937721831495</v>
      </c>
      <c r="MM17" s="92">
        <f t="shared" si="675"/>
        <v>4.9140195490213312E-2</v>
      </c>
      <c r="MN17" s="93">
        <f t="shared" si="676"/>
        <v>22122.704854344753</v>
      </c>
      <c r="MO17" s="93">
        <f t="shared" si="677"/>
        <v>0</v>
      </c>
      <c r="MP17" s="88" t="s">
        <v>17</v>
      </c>
      <c r="MQ17" s="88" t="s">
        <v>17</v>
      </c>
      <c r="MR17" s="94">
        <f t="shared" si="972"/>
        <v>2927.4473789883045</v>
      </c>
      <c r="MS17" s="95">
        <f t="shared" si="678"/>
        <v>1.5021030632629915</v>
      </c>
      <c r="MT17" s="96">
        <f t="shared" si="973"/>
        <v>0.27009937721831495</v>
      </c>
      <c r="MU17" s="92">
        <f t="shared" si="679"/>
        <v>4.9140195490213312E-2</v>
      </c>
      <c r="MV17" s="93">
        <f t="shared" si="680"/>
        <v>22122.704854344753</v>
      </c>
      <c r="MW17" s="93">
        <f t="shared" si="681"/>
        <v>0</v>
      </c>
      <c r="MX17" s="88" t="s">
        <v>17</v>
      </c>
      <c r="MY17" s="88" t="s">
        <v>17</v>
      </c>
      <c r="MZ17" s="94">
        <f t="shared" si="974"/>
        <v>2927.4473789883045</v>
      </c>
      <c r="NA17" s="95">
        <f t="shared" si="682"/>
        <v>1.5021030632629915</v>
      </c>
      <c r="NB17" s="96">
        <f t="shared" si="975"/>
        <v>0.27009937721831495</v>
      </c>
      <c r="NC17" s="92">
        <f t="shared" si="683"/>
        <v>4.9140195490213312E-2</v>
      </c>
      <c r="ND17" s="93">
        <f t="shared" si="684"/>
        <v>22122.704854344753</v>
      </c>
      <c r="NE17" s="93">
        <f t="shared" si="685"/>
        <v>0</v>
      </c>
      <c r="NF17" s="88" t="s">
        <v>17</v>
      </c>
      <c r="NG17" s="88" t="s">
        <v>17</v>
      </c>
      <c r="NH17" s="94">
        <f t="shared" si="976"/>
        <v>2927.4473789883045</v>
      </c>
      <c r="NI17" s="95">
        <f t="shared" si="686"/>
        <v>1.5021030632629915</v>
      </c>
      <c r="NJ17" s="96">
        <f t="shared" si="977"/>
        <v>0.27009937721831495</v>
      </c>
      <c r="NK17" s="92">
        <f t="shared" si="687"/>
        <v>4.9140195490213312E-2</v>
      </c>
      <c r="NL17" s="93">
        <f t="shared" si="688"/>
        <v>22122.704854344753</v>
      </c>
      <c r="NM17" s="93">
        <f t="shared" si="689"/>
        <v>0</v>
      </c>
      <c r="NN17" s="88" t="s">
        <v>17</v>
      </c>
      <c r="NO17" s="88" t="s">
        <v>17</v>
      </c>
      <c r="NP17" s="94">
        <f t="shared" si="978"/>
        <v>2927.4473789883045</v>
      </c>
      <c r="NQ17" s="95">
        <f t="shared" si="690"/>
        <v>1.5021030632629915</v>
      </c>
      <c r="NR17" s="96">
        <f t="shared" si="979"/>
        <v>0.27009937721831495</v>
      </c>
      <c r="NS17" s="92">
        <f t="shared" si="691"/>
        <v>4.9140195490213312E-2</v>
      </c>
      <c r="NT17" s="93">
        <f t="shared" si="692"/>
        <v>22122.704854344753</v>
      </c>
      <c r="NU17" s="93">
        <f t="shared" si="693"/>
        <v>0</v>
      </c>
      <c r="NV17" s="88" t="s">
        <v>17</v>
      </c>
      <c r="NW17" s="88" t="s">
        <v>17</v>
      </c>
      <c r="NX17" s="94">
        <f t="shared" si="980"/>
        <v>2927.4473789883045</v>
      </c>
      <c r="NY17" s="95">
        <f t="shared" si="694"/>
        <v>1.5021030632629915</v>
      </c>
      <c r="NZ17" s="96">
        <f t="shared" si="981"/>
        <v>0.27009937721831495</v>
      </c>
      <c r="OA17" s="92">
        <f t="shared" si="695"/>
        <v>4.9140195490213312E-2</v>
      </c>
      <c r="OB17" s="93">
        <f t="shared" si="696"/>
        <v>22122.704854344753</v>
      </c>
      <c r="OC17" s="93">
        <f t="shared" si="697"/>
        <v>0</v>
      </c>
      <c r="OD17" s="88" t="s">
        <v>17</v>
      </c>
      <c r="OE17" s="88" t="s">
        <v>17</v>
      </c>
      <c r="OF17" s="94">
        <f t="shared" si="982"/>
        <v>2927.4473789883045</v>
      </c>
      <c r="OG17" s="95">
        <f t="shared" si="698"/>
        <v>1.5021030632629915</v>
      </c>
      <c r="OH17" s="96">
        <f t="shared" si="983"/>
        <v>0.27009937721831495</v>
      </c>
      <c r="OI17" s="92">
        <f t="shared" si="699"/>
        <v>4.9140195490213312E-2</v>
      </c>
      <c r="OJ17" s="93">
        <f t="shared" si="700"/>
        <v>22122.704854344753</v>
      </c>
      <c r="OK17" s="93">
        <f t="shared" si="701"/>
        <v>0</v>
      </c>
      <c r="OL17" s="88" t="s">
        <v>17</v>
      </c>
      <c r="OM17" s="88" t="s">
        <v>17</v>
      </c>
      <c r="ON17" s="94">
        <f t="shared" si="984"/>
        <v>2927.4473789883045</v>
      </c>
      <c r="OO17" s="95">
        <f t="shared" si="702"/>
        <v>1.5021030632629915</v>
      </c>
      <c r="OP17" s="96">
        <f t="shared" si="985"/>
        <v>0.27009937721831495</v>
      </c>
      <c r="OQ17" s="92">
        <f t="shared" si="703"/>
        <v>4.9140195490213312E-2</v>
      </c>
      <c r="OR17" s="93">
        <f t="shared" si="704"/>
        <v>22122.704854344753</v>
      </c>
      <c r="OS17" s="93">
        <f t="shared" si="705"/>
        <v>0</v>
      </c>
      <c r="OT17" s="88" t="s">
        <v>17</v>
      </c>
      <c r="OU17" s="88" t="s">
        <v>17</v>
      </c>
      <c r="OV17" s="94">
        <f t="shared" si="986"/>
        <v>2927.4473789883045</v>
      </c>
      <c r="OW17" s="95">
        <f t="shared" si="706"/>
        <v>1.5021030632629915</v>
      </c>
      <c r="OX17" s="96">
        <f t="shared" si="987"/>
        <v>0.27009937721831495</v>
      </c>
      <c r="OY17" s="92">
        <f t="shared" si="707"/>
        <v>4.9140195490213312E-2</v>
      </c>
      <c r="OZ17" s="93">
        <f t="shared" si="708"/>
        <v>22122.704854344753</v>
      </c>
      <c r="PA17" s="93">
        <f t="shared" si="709"/>
        <v>0</v>
      </c>
      <c r="PB17" s="88" t="s">
        <v>17</v>
      </c>
      <c r="PC17" s="88" t="s">
        <v>17</v>
      </c>
      <c r="PD17" s="94">
        <f t="shared" si="988"/>
        <v>2927.4473789883045</v>
      </c>
      <c r="PE17" s="95">
        <f t="shared" si="710"/>
        <v>1.5021030632629915</v>
      </c>
      <c r="PF17" s="96">
        <f t="shared" si="989"/>
        <v>0.27009937721831495</v>
      </c>
      <c r="PG17" s="92">
        <f t="shared" si="711"/>
        <v>4.9140195490213312E-2</v>
      </c>
      <c r="PH17" s="93">
        <f t="shared" si="712"/>
        <v>22122.704854344753</v>
      </c>
      <c r="PI17" s="93">
        <f t="shared" si="713"/>
        <v>0</v>
      </c>
      <c r="PJ17" s="88" t="s">
        <v>17</v>
      </c>
      <c r="PK17" s="88" t="s">
        <v>17</v>
      </c>
      <c r="PL17" s="94">
        <f t="shared" si="990"/>
        <v>2927.4473789883045</v>
      </c>
      <c r="PM17" s="95">
        <f t="shared" si="714"/>
        <v>1.5021030632629915</v>
      </c>
      <c r="PN17" s="96">
        <f t="shared" si="991"/>
        <v>0.27009937721831495</v>
      </c>
      <c r="PO17" s="92">
        <f t="shared" si="715"/>
        <v>4.9140195490213312E-2</v>
      </c>
      <c r="PP17" s="93">
        <f t="shared" si="716"/>
        <v>22122.704854344753</v>
      </c>
      <c r="PQ17" s="93">
        <f t="shared" si="717"/>
        <v>0</v>
      </c>
      <c r="PR17" s="88" t="s">
        <v>17</v>
      </c>
      <c r="PS17" s="88" t="s">
        <v>17</v>
      </c>
      <c r="PT17" s="94">
        <f t="shared" si="992"/>
        <v>2927.4473789883045</v>
      </c>
      <c r="PU17" s="95">
        <f t="shared" si="718"/>
        <v>1.5021030632629915</v>
      </c>
      <c r="PV17" s="96">
        <f t="shared" si="993"/>
        <v>0.27009937721831495</v>
      </c>
      <c r="PW17" s="92">
        <f t="shared" si="719"/>
        <v>4.9140195490213312E-2</v>
      </c>
      <c r="PX17" s="93">
        <f t="shared" si="720"/>
        <v>22122.704854344753</v>
      </c>
      <c r="PY17" s="93">
        <f t="shared" si="721"/>
        <v>0</v>
      </c>
      <c r="PZ17" s="88" t="s">
        <v>17</v>
      </c>
      <c r="QA17" s="88" t="s">
        <v>17</v>
      </c>
      <c r="QB17" s="94">
        <f t="shared" si="994"/>
        <v>2927.4473789883045</v>
      </c>
      <c r="QC17" s="95">
        <f t="shared" si="722"/>
        <v>1.5021030632629915</v>
      </c>
      <c r="QD17" s="96">
        <f t="shared" si="995"/>
        <v>0.27009937721831495</v>
      </c>
      <c r="QE17" s="92">
        <f t="shared" si="723"/>
        <v>4.9140195490213312E-2</v>
      </c>
      <c r="QF17" s="93">
        <f t="shared" si="724"/>
        <v>22122.704854344753</v>
      </c>
      <c r="QG17" s="93">
        <f t="shared" si="725"/>
        <v>0</v>
      </c>
      <c r="QH17" s="88" t="s">
        <v>17</v>
      </c>
      <c r="QI17" s="88" t="s">
        <v>17</v>
      </c>
      <c r="QJ17" s="94">
        <f t="shared" si="996"/>
        <v>2927.4473789883045</v>
      </c>
      <c r="QK17" s="95">
        <f t="shared" si="726"/>
        <v>1.5021030632629915</v>
      </c>
      <c r="QL17" s="96">
        <f t="shared" si="997"/>
        <v>0.27009937721831495</v>
      </c>
      <c r="QM17" s="92">
        <f t="shared" si="727"/>
        <v>4.9140195490213312E-2</v>
      </c>
      <c r="QN17" s="93">
        <f t="shared" si="728"/>
        <v>22122.704854344753</v>
      </c>
      <c r="QO17" s="93">
        <f t="shared" si="729"/>
        <v>0</v>
      </c>
      <c r="QP17" s="88" t="s">
        <v>17</v>
      </c>
      <c r="QQ17" s="88" t="s">
        <v>17</v>
      </c>
      <c r="QR17" s="94">
        <f t="shared" si="998"/>
        <v>2927.4473789883045</v>
      </c>
      <c r="QS17" s="95">
        <f t="shared" si="730"/>
        <v>1.5021030632629915</v>
      </c>
      <c r="QT17" s="96">
        <f t="shared" si="999"/>
        <v>0.27009937721831495</v>
      </c>
      <c r="QU17" s="92">
        <f t="shared" si="731"/>
        <v>4.9140195490213312E-2</v>
      </c>
      <c r="QV17" s="93">
        <f t="shared" si="732"/>
        <v>22122.704854344753</v>
      </c>
      <c r="QW17" s="93">
        <f t="shared" si="733"/>
        <v>0</v>
      </c>
      <c r="QX17" s="88" t="s">
        <v>17</v>
      </c>
      <c r="QY17" s="88" t="s">
        <v>17</v>
      </c>
      <c r="QZ17" s="94">
        <f t="shared" si="1000"/>
        <v>2927.4473789883045</v>
      </c>
      <c r="RA17" s="95">
        <f t="shared" si="734"/>
        <v>1.5021030632629915</v>
      </c>
      <c r="RB17" s="96">
        <f t="shared" si="1001"/>
        <v>0.27009937721831495</v>
      </c>
      <c r="RC17" s="92">
        <f t="shared" si="735"/>
        <v>4.9140195490213312E-2</v>
      </c>
      <c r="RD17" s="93">
        <f t="shared" si="736"/>
        <v>22122.704854344753</v>
      </c>
      <c r="RE17" s="93">
        <f t="shared" si="737"/>
        <v>0</v>
      </c>
      <c r="RF17" s="88" t="s">
        <v>17</v>
      </c>
      <c r="RG17" s="88" t="s">
        <v>17</v>
      </c>
      <c r="RH17" s="94">
        <f t="shared" si="1002"/>
        <v>2927.4473789883045</v>
      </c>
      <c r="RI17" s="95">
        <f t="shared" si="738"/>
        <v>1.5021030632629915</v>
      </c>
      <c r="RJ17" s="96">
        <f t="shared" si="1003"/>
        <v>0.27009937721831495</v>
      </c>
      <c r="RK17" s="92">
        <f t="shared" si="739"/>
        <v>4.9140195490213312E-2</v>
      </c>
      <c r="RL17" s="93">
        <f t="shared" si="740"/>
        <v>22122.704854344753</v>
      </c>
      <c r="RM17" s="93">
        <f t="shared" si="741"/>
        <v>0</v>
      </c>
      <c r="RN17" s="88" t="s">
        <v>17</v>
      </c>
      <c r="RO17" s="88" t="s">
        <v>17</v>
      </c>
      <c r="RP17" s="94">
        <f t="shared" si="1004"/>
        <v>2927.4473789883045</v>
      </c>
      <c r="RQ17" s="95">
        <f t="shared" si="742"/>
        <v>1.5021030632629915</v>
      </c>
      <c r="RR17" s="96">
        <f t="shared" si="1005"/>
        <v>0.27009937721831495</v>
      </c>
      <c r="RS17" s="92">
        <f t="shared" si="743"/>
        <v>4.9140195490213312E-2</v>
      </c>
      <c r="RT17" s="93">
        <f t="shared" si="744"/>
        <v>22122.704854344753</v>
      </c>
      <c r="RU17" s="93">
        <f t="shared" si="745"/>
        <v>0</v>
      </c>
      <c r="RV17" s="88" t="s">
        <v>17</v>
      </c>
      <c r="RW17" s="88" t="s">
        <v>17</v>
      </c>
      <c r="RX17" s="94">
        <f t="shared" si="1006"/>
        <v>2927.4473789883045</v>
      </c>
      <c r="RY17" s="95">
        <f t="shared" si="746"/>
        <v>1.5021030632629915</v>
      </c>
      <c r="RZ17" s="96">
        <f t="shared" si="1007"/>
        <v>0.27009937721831495</v>
      </c>
      <c r="SA17" s="92">
        <f t="shared" si="747"/>
        <v>4.9140195490213312E-2</v>
      </c>
      <c r="SB17" s="93">
        <f t="shared" si="748"/>
        <v>22122.704854344753</v>
      </c>
      <c r="SC17" s="93">
        <f t="shared" si="749"/>
        <v>0</v>
      </c>
      <c r="SD17" s="88" t="s">
        <v>17</v>
      </c>
      <c r="SE17" s="88" t="s">
        <v>17</v>
      </c>
      <c r="SF17" s="94">
        <f t="shared" si="1008"/>
        <v>2927.4473789883045</v>
      </c>
      <c r="SG17" s="95">
        <f t="shared" si="750"/>
        <v>1.5021030632629915</v>
      </c>
      <c r="SH17" s="96">
        <f t="shared" si="1009"/>
        <v>0.27009937721831495</v>
      </c>
      <c r="SI17" s="92">
        <f t="shared" si="751"/>
        <v>4.9140195490213312E-2</v>
      </c>
      <c r="SJ17" s="93">
        <f t="shared" si="752"/>
        <v>22122.704854344753</v>
      </c>
      <c r="SK17" s="93">
        <f t="shared" si="753"/>
        <v>0</v>
      </c>
      <c r="SL17" s="88" t="s">
        <v>17</v>
      </c>
      <c r="SM17" s="88" t="s">
        <v>17</v>
      </c>
      <c r="SN17" s="94">
        <f t="shared" si="1010"/>
        <v>2927.4473789883045</v>
      </c>
      <c r="SO17" s="95">
        <f t="shared" si="754"/>
        <v>1.5021030632629915</v>
      </c>
      <c r="SP17" s="96">
        <f t="shared" si="1011"/>
        <v>0.27009937721831495</v>
      </c>
      <c r="SQ17" s="92">
        <f t="shared" si="755"/>
        <v>4.9140195490213312E-2</v>
      </c>
      <c r="SR17" s="93">
        <f t="shared" si="756"/>
        <v>22122.704854344753</v>
      </c>
      <c r="SS17" s="93">
        <f t="shared" si="757"/>
        <v>0</v>
      </c>
      <c r="ST17" s="88" t="s">
        <v>17</v>
      </c>
      <c r="SU17" s="88" t="s">
        <v>17</v>
      </c>
      <c r="SV17" s="94">
        <f t="shared" si="1012"/>
        <v>2927.4473789883045</v>
      </c>
      <c r="SW17" s="95">
        <f t="shared" si="758"/>
        <v>1.5021030632629915</v>
      </c>
      <c r="SX17" s="96">
        <f t="shared" si="1013"/>
        <v>0.27009937721831495</v>
      </c>
      <c r="SY17" s="92">
        <f t="shared" si="759"/>
        <v>4.9140195490213312E-2</v>
      </c>
      <c r="SZ17" s="93">
        <f t="shared" si="760"/>
        <v>22122.704854344753</v>
      </c>
      <c r="TA17" s="93">
        <f t="shared" si="761"/>
        <v>0</v>
      </c>
      <c r="TB17" s="88" t="s">
        <v>17</v>
      </c>
      <c r="TC17" s="88" t="s">
        <v>17</v>
      </c>
      <c r="TD17" s="94">
        <f t="shared" si="1014"/>
        <v>2927.4473789883045</v>
      </c>
      <c r="TE17" s="95">
        <f t="shared" si="762"/>
        <v>1.5021030632629915</v>
      </c>
      <c r="TF17" s="96">
        <f t="shared" si="1015"/>
        <v>0.27009937721831495</v>
      </c>
      <c r="TG17" s="92">
        <f t="shared" si="763"/>
        <v>4.9140195490213312E-2</v>
      </c>
      <c r="TH17" s="93">
        <f t="shared" si="764"/>
        <v>22122.704854344753</v>
      </c>
      <c r="TI17" s="93">
        <f t="shared" si="765"/>
        <v>0</v>
      </c>
      <c r="TJ17" s="88" t="s">
        <v>17</v>
      </c>
      <c r="TK17" s="88" t="s">
        <v>17</v>
      </c>
      <c r="TL17" s="94">
        <f t="shared" si="1016"/>
        <v>2927.4473789883045</v>
      </c>
      <c r="TM17" s="95">
        <f t="shared" si="766"/>
        <v>1.5021030632629915</v>
      </c>
      <c r="TN17" s="96">
        <f t="shared" si="1017"/>
        <v>0.27009937721831495</v>
      </c>
      <c r="TO17" s="92">
        <f t="shared" si="767"/>
        <v>4.9140195490213312E-2</v>
      </c>
      <c r="TP17" s="93">
        <f t="shared" si="768"/>
        <v>22122.704854344753</v>
      </c>
      <c r="TQ17" s="93">
        <f t="shared" si="769"/>
        <v>0</v>
      </c>
      <c r="TR17" s="88" t="s">
        <v>17</v>
      </c>
      <c r="TS17" s="88" t="s">
        <v>17</v>
      </c>
      <c r="TT17" s="94">
        <f t="shared" si="1018"/>
        <v>2927.4473789883045</v>
      </c>
      <c r="TU17" s="95">
        <f t="shared" si="770"/>
        <v>1.5021030632629915</v>
      </c>
      <c r="TV17" s="96">
        <f t="shared" si="1019"/>
        <v>0.27009937721831495</v>
      </c>
      <c r="TW17" s="92">
        <f t="shared" si="771"/>
        <v>4.9140195490213312E-2</v>
      </c>
      <c r="TX17" s="93">
        <f t="shared" si="772"/>
        <v>22122.704854344753</v>
      </c>
      <c r="TY17" s="93">
        <f t="shared" si="773"/>
        <v>0</v>
      </c>
      <c r="TZ17" s="88" t="s">
        <v>17</v>
      </c>
      <c r="UA17" s="88" t="s">
        <v>17</v>
      </c>
      <c r="UB17" s="94">
        <f t="shared" si="1020"/>
        <v>2927.4473789883045</v>
      </c>
      <c r="UC17" s="95">
        <f t="shared" si="774"/>
        <v>1.5021030632629915</v>
      </c>
      <c r="UD17" s="96">
        <f t="shared" si="1021"/>
        <v>0.27009937721831495</v>
      </c>
      <c r="UE17" s="92">
        <f t="shared" si="775"/>
        <v>4.9140195490213312E-2</v>
      </c>
      <c r="UF17" s="93">
        <f t="shared" si="776"/>
        <v>22122.704854344753</v>
      </c>
      <c r="UG17" s="93">
        <f t="shared" si="777"/>
        <v>0</v>
      </c>
      <c r="UH17" s="88" t="s">
        <v>17</v>
      </c>
      <c r="UI17" s="88" t="s">
        <v>17</v>
      </c>
      <c r="UJ17" s="94">
        <f t="shared" si="1022"/>
        <v>2927.4473789883045</v>
      </c>
      <c r="UK17" s="95">
        <f t="shared" si="778"/>
        <v>1.5021030632629915</v>
      </c>
      <c r="UL17" s="96">
        <f t="shared" si="1023"/>
        <v>0.27009937721831495</v>
      </c>
      <c r="UM17" s="92">
        <f t="shared" si="779"/>
        <v>4.9140195490213312E-2</v>
      </c>
      <c r="UN17" s="93">
        <f t="shared" si="780"/>
        <v>22122.704854344753</v>
      </c>
      <c r="UO17" s="93">
        <f t="shared" si="781"/>
        <v>0</v>
      </c>
      <c r="UP17" s="88" t="s">
        <v>17</v>
      </c>
      <c r="UQ17" s="88" t="s">
        <v>17</v>
      </c>
      <c r="UR17" s="94">
        <f t="shared" si="1024"/>
        <v>2927.4473789883045</v>
      </c>
      <c r="US17" s="95">
        <f t="shared" si="782"/>
        <v>1.5021030632629915</v>
      </c>
      <c r="UT17" s="96">
        <f t="shared" si="1025"/>
        <v>0.27009937721831495</v>
      </c>
      <c r="UU17" s="92">
        <f t="shared" si="783"/>
        <v>4.9140195490213312E-2</v>
      </c>
      <c r="UV17" s="93">
        <f t="shared" si="784"/>
        <v>22122.704854344753</v>
      </c>
      <c r="UW17" s="93">
        <f t="shared" si="785"/>
        <v>0</v>
      </c>
      <c r="UX17" s="88" t="s">
        <v>17</v>
      </c>
      <c r="UY17" s="88" t="s">
        <v>17</v>
      </c>
      <c r="UZ17" s="94">
        <f t="shared" si="1026"/>
        <v>2927.4473789883045</v>
      </c>
      <c r="VA17" s="95">
        <f t="shared" si="786"/>
        <v>1.5021030632629915</v>
      </c>
      <c r="VB17" s="96">
        <f t="shared" si="1027"/>
        <v>0.27009937721831495</v>
      </c>
      <c r="VC17" s="92">
        <f t="shared" si="787"/>
        <v>4.9140195490213312E-2</v>
      </c>
      <c r="VD17" s="93">
        <f t="shared" si="788"/>
        <v>22122.704854344753</v>
      </c>
      <c r="VE17" s="93">
        <f t="shared" si="789"/>
        <v>0</v>
      </c>
      <c r="VF17" s="88" t="s">
        <v>17</v>
      </c>
      <c r="VG17" s="88" t="s">
        <v>17</v>
      </c>
      <c r="VH17" s="94">
        <f t="shared" si="1028"/>
        <v>2927.4473789883045</v>
      </c>
      <c r="VI17" s="95">
        <f t="shared" si="790"/>
        <v>1.5021030632629915</v>
      </c>
      <c r="VJ17" s="96">
        <f t="shared" si="1029"/>
        <v>0.27009937721831495</v>
      </c>
      <c r="VK17" s="92">
        <f t="shared" si="791"/>
        <v>4.9140195490213312E-2</v>
      </c>
      <c r="VL17" s="93">
        <f t="shared" si="792"/>
        <v>22122.704854344753</v>
      </c>
      <c r="VM17" s="93">
        <f t="shared" si="793"/>
        <v>0</v>
      </c>
      <c r="VN17" s="88" t="s">
        <v>17</v>
      </c>
      <c r="VO17" s="88" t="s">
        <v>17</v>
      </c>
      <c r="VP17" s="94">
        <f t="shared" si="1030"/>
        <v>2927.4473789883045</v>
      </c>
      <c r="VQ17" s="95">
        <f t="shared" si="794"/>
        <v>1.5021030632629915</v>
      </c>
      <c r="VR17" s="96">
        <f t="shared" si="1031"/>
        <v>0.27009937721831495</v>
      </c>
      <c r="VS17" s="92">
        <f t="shared" si="795"/>
        <v>4.9140195490213312E-2</v>
      </c>
      <c r="VT17" s="93">
        <f t="shared" si="796"/>
        <v>22122.704854344753</v>
      </c>
      <c r="VU17" s="93">
        <f t="shared" si="797"/>
        <v>0</v>
      </c>
      <c r="VV17" s="88" t="s">
        <v>17</v>
      </c>
      <c r="VW17" s="88" t="s">
        <v>17</v>
      </c>
      <c r="VX17" s="94">
        <f t="shared" si="1032"/>
        <v>2927.4473789883045</v>
      </c>
      <c r="VY17" s="95">
        <f t="shared" si="798"/>
        <v>1.5021030632629915</v>
      </c>
      <c r="VZ17" s="96">
        <f t="shared" si="1033"/>
        <v>0.27009937721831495</v>
      </c>
      <c r="WA17" s="92">
        <f t="shared" si="799"/>
        <v>4.9140195490213312E-2</v>
      </c>
      <c r="WB17" s="93">
        <f t="shared" si="800"/>
        <v>22122.704854344753</v>
      </c>
      <c r="WC17" s="93">
        <f t="shared" si="801"/>
        <v>0</v>
      </c>
      <c r="WD17" s="88" t="s">
        <v>17</v>
      </c>
      <c r="WE17" s="88" t="s">
        <v>17</v>
      </c>
      <c r="WF17" s="94">
        <f t="shared" si="1034"/>
        <v>2927.4473789883045</v>
      </c>
      <c r="WG17" s="95">
        <f t="shared" si="802"/>
        <v>1.5021030632629915</v>
      </c>
      <c r="WH17" s="96">
        <f t="shared" si="1035"/>
        <v>0.27009937721831495</v>
      </c>
      <c r="WI17" s="92">
        <f t="shared" si="803"/>
        <v>4.9140195490213312E-2</v>
      </c>
      <c r="WJ17" s="93">
        <f t="shared" si="804"/>
        <v>22122.704854344753</v>
      </c>
      <c r="WK17" s="93">
        <f t="shared" si="805"/>
        <v>0</v>
      </c>
      <c r="WL17" s="88" t="s">
        <v>17</v>
      </c>
      <c r="WM17" s="88" t="s">
        <v>17</v>
      </c>
      <c r="WN17" s="94">
        <f t="shared" si="1036"/>
        <v>2927.4473789883045</v>
      </c>
      <c r="WO17" s="95">
        <f t="shared" si="806"/>
        <v>1.5021030632629915</v>
      </c>
      <c r="WP17" s="96">
        <f t="shared" si="1037"/>
        <v>0.27009937721831495</v>
      </c>
      <c r="WQ17" s="92">
        <f t="shared" si="807"/>
        <v>4.9140195490213312E-2</v>
      </c>
      <c r="WR17" s="93">
        <f t="shared" si="808"/>
        <v>22122.704854344753</v>
      </c>
      <c r="WS17" s="93">
        <f t="shared" si="809"/>
        <v>0</v>
      </c>
      <c r="WT17" s="88" t="s">
        <v>17</v>
      </c>
      <c r="WU17" s="88" t="s">
        <v>17</v>
      </c>
      <c r="WV17" s="94">
        <f t="shared" si="1038"/>
        <v>2927.4473789883045</v>
      </c>
      <c r="WW17" s="95">
        <f t="shared" si="810"/>
        <v>1.5021030632629915</v>
      </c>
      <c r="WX17" s="96">
        <f t="shared" si="1039"/>
        <v>0.27009937721831495</v>
      </c>
      <c r="WY17" s="92">
        <f t="shared" si="811"/>
        <v>4.9140195490213312E-2</v>
      </c>
      <c r="WZ17" s="93">
        <f t="shared" si="812"/>
        <v>22122.704854344753</v>
      </c>
      <c r="XA17" s="93">
        <f t="shared" si="813"/>
        <v>0</v>
      </c>
      <c r="XB17" s="88" t="s">
        <v>17</v>
      </c>
      <c r="XC17" s="88" t="s">
        <v>17</v>
      </c>
      <c r="XD17" s="94">
        <f t="shared" si="1040"/>
        <v>2927.4473789883045</v>
      </c>
      <c r="XE17" s="95">
        <f t="shared" si="814"/>
        <v>1.5021030632629915</v>
      </c>
      <c r="XF17" s="96">
        <f t="shared" si="1041"/>
        <v>0.27009937721831495</v>
      </c>
      <c r="XG17" s="92">
        <f t="shared" si="815"/>
        <v>4.9140195490213312E-2</v>
      </c>
      <c r="XH17" s="93">
        <f t="shared" si="816"/>
        <v>22122.704854344753</v>
      </c>
      <c r="XI17" s="93">
        <f t="shared" si="817"/>
        <v>0</v>
      </c>
      <c r="XJ17" s="88" t="s">
        <v>17</v>
      </c>
      <c r="XK17" s="88" t="s">
        <v>17</v>
      </c>
      <c r="XL17" s="94">
        <f t="shared" si="1042"/>
        <v>2927.4473789883045</v>
      </c>
      <c r="XM17" s="95">
        <f t="shared" si="818"/>
        <v>1.5021030632629915</v>
      </c>
      <c r="XN17" s="96">
        <f t="shared" si="1043"/>
        <v>0.27009937721831495</v>
      </c>
      <c r="XO17" s="92">
        <f t="shared" si="819"/>
        <v>4.9140195490213312E-2</v>
      </c>
      <c r="XP17" s="93">
        <f t="shared" si="820"/>
        <v>22122.704854344753</v>
      </c>
      <c r="XQ17" s="93">
        <f t="shared" si="821"/>
        <v>0</v>
      </c>
      <c r="XR17" s="88" t="s">
        <v>17</v>
      </c>
      <c r="XS17" s="88" t="s">
        <v>17</v>
      </c>
      <c r="XT17" s="94">
        <f t="shared" si="1044"/>
        <v>2927.4473789883045</v>
      </c>
      <c r="XU17" s="95">
        <f t="shared" si="822"/>
        <v>1.5021030632629915</v>
      </c>
      <c r="XV17" s="96">
        <f t="shared" si="1045"/>
        <v>0.27009937721831495</v>
      </c>
      <c r="XW17" s="92">
        <f t="shared" si="823"/>
        <v>4.9140195490213312E-2</v>
      </c>
      <c r="XX17" s="93">
        <f t="shared" si="824"/>
        <v>22122.704854344753</v>
      </c>
      <c r="XY17" s="93">
        <f t="shared" si="825"/>
        <v>0</v>
      </c>
      <c r="XZ17" s="88" t="s">
        <v>17</v>
      </c>
      <c r="YA17" s="88" t="s">
        <v>17</v>
      </c>
      <c r="YB17" s="94">
        <f t="shared" si="1046"/>
        <v>2927.4473789883045</v>
      </c>
      <c r="YC17" s="95">
        <f t="shared" si="826"/>
        <v>1.5021030632629915</v>
      </c>
      <c r="YD17" s="96">
        <f t="shared" si="1047"/>
        <v>0.27009937721831495</v>
      </c>
      <c r="YE17" s="92">
        <f t="shared" si="827"/>
        <v>4.9140195490213312E-2</v>
      </c>
      <c r="YF17" s="93">
        <f t="shared" si="828"/>
        <v>22122.704854344753</v>
      </c>
      <c r="YG17" s="93">
        <f t="shared" si="829"/>
        <v>0</v>
      </c>
      <c r="YH17" s="88" t="s">
        <v>17</v>
      </c>
      <c r="YI17" s="88" t="s">
        <v>17</v>
      </c>
      <c r="YJ17" s="94">
        <f t="shared" si="1048"/>
        <v>2927.4473789883045</v>
      </c>
      <c r="YK17" s="95">
        <f t="shared" si="830"/>
        <v>1.5021030632629915</v>
      </c>
      <c r="YL17" s="96">
        <f t="shared" si="1049"/>
        <v>0.27009937721831495</v>
      </c>
      <c r="YM17" s="92">
        <f t="shared" si="831"/>
        <v>4.9140195490213312E-2</v>
      </c>
      <c r="YN17" s="93">
        <f t="shared" si="832"/>
        <v>22122.704854344753</v>
      </c>
      <c r="YO17" s="93">
        <f t="shared" si="833"/>
        <v>0</v>
      </c>
      <c r="YP17" s="88" t="s">
        <v>17</v>
      </c>
      <c r="YQ17" s="88" t="s">
        <v>17</v>
      </c>
      <c r="YR17" s="94">
        <f t="shared" si="1050"/>
        <v>2927.4473789883045</v>
      </c>
      <c r="YS17" s="95">
        <f t="shared" si="834"/>
        <v>1.5021030632629915</v>
      </c>
      <c r="YT17" s="96">
        <f t="shared" si="1051"/>
        <v>0.27009937721831495</v>
      </c>
      <c r="YU17" s="92">
        <f t="shared" si="835"/>
        <v>4.9140195490213312E-2</v>
      </c>
      <c r="YV17" s="93">
        <f t="shared" si="836"/>
        <v>22122.704854344753</v>
      </c>
      <c r="YW17" s="93">
        <f t="shared" si="837"/>
        <v>0</v>
      </c>
      <c r="YX17" s="88" t="s">
        <v>17</v>
      </c>
      <c r="YY17" s="88" t="s">
        <v>17</v>
      </c>
      <c r="YZ17" s="94">
        <f t="shared" si="1052"/>
        <v>2927.4473789883045</v>
      </c>
      <c r="ZA17" s="95">
        <f t="shared" si="838"/>
        <v>1.5021030632629915</v>
      </c>
      <c r="ZB17" s="96">
        <f t="shared" si="1053"/>
        <v>0.27009937721831495</v>
      </c>
      <c r="ZC17" s="92">
        <f t="shared" si="839"/>
        <v>4.9140195490213312E-2</v>
      </c>
      <c r="ZD17" s="93">
        <f t="shared" si="840"/>
        <v>22122.704854344753</v>
      </c>
      <c r="ZE17" s="93">
        <f t="shared" si="841"/>
        <v>0</v>
      </c>
      <c r="ZF17" s="88" t="s">
        <v>17</v>
      </c>
      <c r="ZG17" s="88" t="s">
        <v>17</v>
      </c>
      <c r="ZH17" s="94">
        <f t="shared" si="1054"/>
        <v>2927.4473789883045</v>
      </c>
      <c r="ZI17" s="95">
        <f t="shared" si="842"/>
        <v>1.5021030632629915</v>
      </c>
      <c r="ZJ17" s="96">
        <f t="shared" si="1055"/>
        <v>0.27009937721831495</v>
      </c>
      <c r="ZK17" s="92">
        <f t="shared" si="843"/>
        <v>4.9140195490213312E-2</v>
      </c>
      <c r="ZL17" s="93">
        <f t="shared" si="844"/>
        <v>22122.704854344753</v>
      </c>
      <c r="ZM17" s="93">
        <f t="shared" si="845"/>
        <v>0</v>
      </c>
      <c r="ZN17" s="88" t="s">
        <v>17</v>
      </c>
      <c r="ZO17" s="88" t="s">
        <v>17</v>
      </c>
      <c r="ZP17" s="94">
        <f t="shared" si="1056"/>
        <v>2927.4473789883045</v>
      </c>
      <c r="ZQ17" s="95">
        <f t="shared" si="846"/>
        <v>1.5021030632629915</v>
      </c>
      <c r="ZR17" s="96">
        <f t="shared" si="1057"/>
        <v>0.27009937721831495</v>
      </c>
      <c r="ZS17" s="92">
        <f t="shared" si="847"/>
        <v>4.9140195490213312E-2</v>
      </c>
      <c r="ZT17" s="93">
        <f t="shared" si="848"/>
        <v>22122.704854344753</v>
      </c>
      <c r="ZU17" s="93">
        <f t="shared" si="849"/>
        <v>0</v>
      </c>
      <c r="ZV17" s="88" t="s">
        <v>17</v>
      </c>
      <c r="ZW17" s="88" t="s">
        <v>17</v>
      </c>
      <c r="ZX17" s="94">
        <f t="shared" si="1058"/>
        <v>2927.4473789883045</v>
      </c>
      <c r="ZY17" s="95">
        <f t="shared" si="850"/>
        <v>1.5021030632629915</v>
      </c>
      <c r="ZZ17" s="96">
        <f t="shared" si="1059"/>
        <v>0.27009937721831495</v>
      </c>
      <c r="AAA17" s="92">
        <f t="shared" si="851"/>
        <v>4.9140195490213312E-2</v>
      </c>
      <c r="AAB17" s="93">
        <f t="shared" si="852"/>
        <v>22122.704854344753</v>
      </c>
      <c r="AAC17" s="93">
        <f t="shared" si="853"/>
        <v>0</v>
      </c>
      <c r="AAD17" s="88" t="s">
        <v>17</v>
      </c>
      <c r="AAE17" s="88" t="s">
        <v>17</v>
      </c>
      <c r="AAF17" s="94">
        <f t="shared" si="1060"/>
        <v>2927.4473789883045</v>
      </c>
      <c r="AAG17" s="95">
        <f t="shared" si="854"/>
        <v>1.5021030632629915</v>
      </c>
      <c r="AAH17" s="96">
        <f t="shared" si="1061"/>
        <v>0.27009937721831495</v>
      </c>
      <c r="AAI17" s="92">
        <f t="shared" si="855"/>
        <v>4.9140195490213312E-2</v>
      </c>
      <c r="AAJ17" s="93">
        <f t="shared" si="856"/>
        <v>22122.704854344753</v>
      </c>
      <c r="AAK17" s="93">
        <f t="shared" si="857"/>
        <v>0</v>
      </c>
      <c r="AAL17" s="88" t="s">
        <v>17</v>
      </c>
      <c r="AAM17" s="88" t="s">
        <v>17</v>
      </c>
      <c r="AAN17" s="94">
        <f t="shared" si="1062"/>
        <v>2927.4473789883045</v>
      </c>
      <c r="AAO17" s="95">
        <f t="shared" si="858"/>
        <v>1.5021030632629915</v>
      </c>
      <c r="AAP17" s="96">
        <f t="shared" si="1063"/>
        <v>0.27009937721831495</v>
      </c>
      <c r="AAQ17" s="92">
        <f t="shared" si="859"/>
        <v>4.9140195490213312E-2</v>
      </c>
      <c r="AAR17" s="93">
        <f t="shared" si="860"/>
        <v>22122.704854344753</v>
      </c>
      <c r="AAS17" s="93">
        <f t="shared" si="861"/>
        <v>0</v>
      </c>
      <c r="AAT17" s="88" t="s">
        <v>17</v>
      </c>
      <c r="AAU17" s="88" t="s">
        <v>17</v>
      </c>
      <c r="AAV17" s="94">
        <f t="shared" si="1064"/>
        <v>2927.4473789883045</v>
      </c>
      <c r="AAW17" s="95">
        <f t="shared" si="862"/>
        <v>1.5021030632629915</v>
      </c>
      <c r="AAX17" s="96">
        <f t="shared" si="1065"/>
        <v>0.27009937721831495</v>
      </c>
      <c r="AAY17" s="92">
        <f t="shared" si="863"/>
        <v>4.9140195490213312E-2</v>
      </c>
      <c r="AAZ17" s="93">
        <f t="shared" si="864"/>
        <v>22122.704854344753</v>
      </c>
      <c r="ABA17" s="93">
        <f t="shared" si="865"/>
        <v>0</v>
      </c>
      <c r="ABB17" s="88" t="s">
        <v>17</v>
      </c>
      <c r="ABC17" s="88" t="s">
        <v>17</v>
      </c>
      <c r="ABD17" s="94">
        <f t="shared" si="1066"/>
        <v>2927.4473789883045</v>
      </c>
      <c r="ABE17" s="95">
        <f t="shared" si="866"/>
        <v>1.5021030632629915</v>
      </c>
      <c r="ABF17" s="96">
        <f t="shared" si="1067"/>
        <v>0.27009937721831495</v>
      </c>
      <c r="ABG17" s="92">
        <f t="shared" si="867"/>
        <v>4.9140195490213312E-2</v>
      </c>
      <c r="ABH17" s="93">
        <f t="shared" si="868"/>
        <v>22122.704854344753</v>
      </c>
      <c r="ABI17" s="93">
        <f t="shared" si="869"/>
        <v>0</v>
      </c>
      <c r="ABJ17" s="88" t="s">
        <v>17</v>
      </c>
      <c r="ABK17" s="88" t="s">
        <v>17</v>
      </c>
      <c r="ABL17" s="94">
        <f t="shared" si="1068"/>
        <v>2927.4473789883045</v>
      </c>
      <c r="ABM17" s="95">
        <f t="shared" si="870"/>
        <v>1.5021030632629915</v>
      </c>
      <c r="ABN17" s="96">
        <f t="shared" si="1069"/>
        <v>0.27009937721831495</v>
      </c>
      <c r="ABO17" s="92">
        <f t="shared" si="871"/>
        <v>4.9140195490213312E-2</v>
      </c>
      <c r="ABP17" s="93">
        <f t="shared" si="872"/>
        <v>22122.704854344753</v>
      </c>
      <c r="ABQ17" s="93">
        <f t="shared" si="873"/>
        <v>0</v>
      </c>
      <c r="ABR17" s="88" t="s">
        <v>17</v>
      </c>
      <c r="ABS17" s="88" t="s">
        <v>17</v>
      </c>
      <c r="ABT17" s="94">
        <f t="shared" si="1070"/>
        <v>2927.4473789883045</v>
      </c>
      <c r="ABU17" s="95">
        <f t="shared" si="874"/>
        <v>1.5021030632629915</v>
      </c>
      <c r="ABV17" s="96">
        <f t="shared" si="1071"/>
        <v>0.27009937721831495</v>
      </c>
      <c r="ABW17" s="92">
        <f t="shared" si="875"/>
        <v>4.9140195490213312E-2</v>
      </c>
      <c r="ABX17" s="93">
        <f t="shared" si="876"/>
        <v>22122.704854344753</v>
      </c>
      <c r="ABY17" s="93">
        <f t="shared" si="877"/>
        <v>0</v>
      </c>
      <c r="ABZ17" s="88" t="s">
        <v>17</v>
      </c>
      <c r="ACA17" s="88" t="s">
        <v>17</v>
      </c>
      <c r="ACB17" s="94">
        <f t="shared" si="1072"/>
        <v>2927.4473789883045</v>
      </c>
      <c r="ACC17" s="95">
        <f t="shared" si="878"/>
        <v>1.5021030632629915</v>
      </c>
      <c r="ACD17" s="96">
        <f t="shared" si="1073"/>
        <v>0.27009937721831495</v>
      </c>
      <c r="ACE17" s="92">
        <f t="shared" si="879"/>
        <v>4.9140195490213312E-2</v>
      </c>
      <c r="ACF17" s="93">
        <f t="shared" si="880"/>
        <v>22122.704854344753</v>
      </c>
      <c r="ACG17" s="93">
        <f t="shared" si="881"/>
        <v>0</v>
      </c>
      <c r="ACH17" s="88" t="s">
        <v>17</v>
      </c>
      <c r="ACI17" s="88" t="s">
        <v>17</v>
      </c>
      <c r="ACJ17" s="94">
        <f t="shared" si="1074"/>
        <v>2927.4473789883045</v>
      </c>
      <c r="ACK17" s="95">
        <f t="shared" si="882"/>
        <v>1.5021030632629915</v>
      </c>
      <c r="ACL17" s="96">
        <f t="shared" si="1075"/>
        <v>0.27009937721831495</v>
      </c>
      <c r="ACM17" s="92">
        <f t="shared" si="883"/>
        <v>4.9140195490213312E-2</v>
      </c>
      <c r="ACN17" s="93">
        <f t="shared" si="884"/>
        <v>22122.704854344753</v>
      </c>
      <c r="ACO17" s="93">
        <f t="shared" si="885"/>
        <v>0</v>
      </c>
      <c r="ACP17" s="88" t="s">
        <v>17</v>
      </c>
      <c r="ACQ17" s="88" t="s">
        <v>17</v>
      </c>
      <c r="ACR17" s="94">
        <f t="shared" si="1076"/>
        <v>2927.4473789883045</v>
      </c>
      <c r="ACS17" s="95">
        <f t="shared" si="886"/>
        <v>1.5021030632629915</v>
      </c>
      <c r="ACT17" s="96">
        <f t="shared" si="1077"/>
        <v>0.27009937721831495</v>
      </c>
      <c r="ACU17" s="92">
        <f t="shared" si="887"/>
        <v>4.9140195490213312E-2</v>
      </c>
      <c r="ACV17" s="93">
        <f t="shared" si="888"/>
        <v>22122.704854344753</v>
      </c>
      <c r="ACW17" s="93">
        <f t="shared" si="889"/>
        <v>0</v>
      </c>
      <c r="ACX17" s="88" t="s">
        <v>17</v>
      </c>
      <c r="ACY17" s="88" t="s">
        <v>17</v>
      </c>
      <c r="ACZ17" s="94">
        <f t="shared" si="1078"/>
        <v>2927.4473789883045</v>
      </c>
      <c r="ADA17" s="95">
        <f t="shared" si="890"/>
        <v>1.5021030632629915</v>
      </c>
      <c r="ADB17" s="96">
        <f t="shared" si="1079"/>
        <v>0.27009937721831495</v>
      </c>
      <c r="ADC17" s="92">
        <f t="shared" si="891"/>
        <v>4.9140195490213312E-2</v>
      </c>
      <c r="ADD17" s="93">
        <f t="shared" si="892"/>
        <v>22122.704854344753</v>
      </c>
      <c r="ADE17" s="93">
        <f t="shared" si="893"/>
        <v>0</v>
      </c>
      <c r="ADF17" s="88" t="s">
        <v>17</v>
      </c>
      <c r="ADG17" s="88" t="s">
        <v>17</v>
      </c>
      <c r="ADH17" s="94">
        <f t="shared" si="1080"/>
        <v>2927.4473789883045</v>
      </c>
      <c r="ADI17" s="95">
        <f t="shared" si="894"/>
        <v>1.5021030632629915</v>
      </c>
      <c r="ADJ17" s="96">
        <f t="shared" si="1081"/>
        <v>0.27009937721831495</v>
      </c>
      <c r="ADK17" s="92">
        <f t="shared" si="895"/>
        <v>4.9140195490213312E-2</v>
      </c>
      <c r="ADL17" s="93">
        <f t="shared" si="896"/>
        <v>22122.704854344753</v>
      </c>
      <c r="ADM17" s="93">
        <f t="shared" si="897"/>
        <v>0</v>
      </c>
      <c r="ADN17" s="88" t="s">
        <v>17</v>
      </c>
      <c r="ADO17" s="88" t="s">
        <v>17</v>
      </c>
      <c r="ADP17" s="94">
        <f t="shared" si="1082"/>
        <v>2927.4473789883045</v>
      </c>
      <c r="ADQ17" s="95">
        <f t="shared" si="898"/>
        <v>1.5021030632629915</v>
      </c>
      <c r="ADR17" s="96">
        <f t="shared" si="1083"/>
        <v>0.27009937721831495</v>
      </c>
      <c r="ADS17" s="92">
        <f t="shared" si="899"/>
        <v>4.9140195490213312E-2</v>
      </c>
      <c r="ADT17" s="93">
        <f t="shared" si="900"/>
        <v>22122.704854344753</v>
      </c>
      <c r="ADU17" s="93">
        <f t="shared" si="901"/>
        <v>0</v>
      </c>
      <c r="ADV17" s="88" t="s">
        <v>17</v>
      </c>
      <c r="ADW17" s="88" t="s">
        <v>17</v>
      </c>
      <c r="ADX17" s="94">
        <f t="shared" si="1084"/>
        <v>2927.4473789883045</v>
      </c>
      <c r="ADY17" s="95">
        <f t="shared" si="902"/>
        <v>1.5021030632629915</v>
      </c>
      <c r="ADZ17" s="96">
        <f t="shared" si="1085"/>
        <v>0.27009937721831495</v>
      </c>
      <c r="AEA17" s="92">
        <f t="shared" si="903"/>
        <v>4.9140195490213312E-2</v>
      </c>
      <c r="AEB17" s="93">
        <f t="shared" si="904"/>
        <v>22122.704854344753</v>
      </c>
      <c r="AEC17" s="93">
        <f t="shared" si="905"/>
        <v>0</v>
      </c>
      <c r="AED17" s="94">
        <f t="shared" si="1086"/>
        <v>505352.78143720544</v>
      </c>
      <c r="AEE17" s="97">
        <f t="shared" si="906"/>
        <v>592340.34454629838</v>
      </c>
      <c r="AEF17" s="88" t="s">
        <v>17</v>
      </c>
    </row>
    <row r="18" spans="1:812" s="35" customFormat="1">
      <c r="A18" s="44" t="s">
        <v>139</v>
      </c>
      <c r="B18" s="88" t="s">
        <v>17</v>
      </c>
      <c r="C18" s="88" t="s">
        <v>17</v>
      </c>
      <c r="D18" s="88" t="s">
        <v>17</v>
      </c>
      <c r="E18" s="88" t="s">
        <v>17</v>
      </c>
      <c r="F18" s="88" t="s">
        <v>17</v>
      </c>
      <c r="G18" s="45">
        <f>'Исходные данные'!C20</f>
        <v>449</v>
      </c>
      <c r="H18" s="45">
        <f>'Исходные данные'!D20</f>
        <v>340700</v>
      </c>
      <c r="I18" s="89">
        <f>'Расчет поправочного коэф'!G19</f>
        <v>6.0368107367976869</v>
      </c>
      <c r="J18" s="45">
        <f t="shared" si="485"/>
        <v>169079.72223369146</v>
      </c>
      <c r="K18" s="90">
        <f t="shared" si="486"/>
        <v>1135.3668646630099</v>
      </c>
      <c r="L18" s="91">
        <f t="shared" si="487"/>
        <v>0.85078312653063759</v>
      </c>
      <c r="M18" s="91">
        <f t="shared" si="907"/>
        <v>0.14093254925893994</v>
      </c>
      <c r="N18" s="88" t="s">
        <v>17</v>
      </c>
      <c r="O18" s="92">
        <f t="shared" si="488"/>
        <v>4.7641473187880951E-2</v>
      </c>
      <c r="P18" s="93">
        <f t="shared" si="489"/>
        <v>28546.237238576949</v>
      </c>
      <c r="Q18" s="93">
        <f t="shared" si="490"/>
        <v>28546.237238576949</v>
      </c>
      <c r="R18" s="88" t="s">
        <v>17</v>
      </c>
      <c r="S18" s="88" t="s">
        <v>17</v>
      </c>
      <c r="T18" s="94">
        <f t="shared" si="491"/>
        <v>1198.9442304504867</v>
      </c>
      <c r="U18" s="95">
        <f t="shared" si="492"/>
        <v>0.87578265297056135</v>
      </c>
      <c r="V18" s="96">
        <f t="shared" si="908"/>
        <v>0.1450737303444323</v>
      </c>
      <c r="W18" s="92">
        <f t="shared" si="493"/>
        <v>5.3730912431839722E-2</v>
      </c>
      <c r="X18" s="93">
        <f t="shared" si="494"/>
        <v>33027.309789798768</v>
      </c>
      <c r="Y18" s="93">
        <f t="shared" si="495"/>
        <v>33027.309789798768</v>
      </c>
      <c r="Z18" s="88" t="s">
        <v>17</v>
      </c>
      <c r="AA18" s="88" t="s">
        <v>17</v>
      </c>
      <c r="AB18" s="94">
        <f t="shared" si="496"/>
        <v>1272.5017132785463</v>
      </c>
      <c r="AC18" s="95">
        <f t="shared" si="497"/>
        <v>0.90708433520865084</v>
      </c>
      <c r="AD18" s="96">
        <f t="shared" si="909"/>
        <v>0.15025886594049936</v>
      </c>
      <c r="AE18" s="92">
        <f t="shared" si="498"/>
        <v>5.81398389919347E-2</v>
      </c>
      <c r="AF18" s="93">
        <f t="shared" si="499"/>
        <v>36621.056932673288</v>
      </c>
      <c r="AG18" s="93">
        <f t="shared" si="500"/>
        <v>36621.056932673288</v>
      </c>
      <c r="AH18" s="88" t="s">
        <v>17</v>
      </c>
      <c r="AI18" s="88" t="s">
        <v>17</v>
      </c>
      <c r="AJ18" s="94">
        <f t="shared" si="501"/>
        <v>1354.0630872934089</v>
      </c>
      <c r="AK18" s="95">
        <f t="shared" si="502"/>
        <v>0.94287605374725847</v>
      </c>
      <c r="AL18" s="96">
        <f t="shared" si="910"/>
        <v>0.15618777776151066</v>
      </c>
      <c r="AM18" s="92">
        <f t="shared" si="503"/>
        <v>6.1230488411606138E-2</v>
      </c>
      <c r="AN18" s="93">
        <f t="shared" si="504"/>
        <v>39481.928495980064</v>
      </c>
      <c r="AO18" s="93">
        <f t="shared" si="505"/>
        <v>39481.928495980064</v>
      </c>
      <c r="AP18" s="88" t="s">
        <v>17</v>
      </c>
      <c r="AQ18" s="88" t="s">
        <v>17</v>
      </c>
      <c r="AR18" s="94">
        <f t="shared" si="506"/>
        <v>1441.996112896928</v>
      </c>
      <c r="AS18" s="95">
        <f t="shared" si="507"/>
        <v>0.98175814641521608</v>
      </c>
      <c r="AT18" s="96">
        <f t="shared" si="911"/>
        <v>0.16262861123521058</v>
      </c>
      <c r="AU18" s="92">
        <f t="shared" si="508"/>
        <v>6.3287815924483126E-2</v>
      </c>
      <c r="AV18" s="93">
        <f t="shared" si="509"/>
        <v>41737.460917071454</v>
      </c>
      <c r="AW18" s="93">
        <f t="shared" si="510"/>
        <v>41737.460917071454</v>
      </c>
      <c r="AX18" s="88" t="s">
        <v>17</v>
      </c>
      <c r="AY18" s="88" t="s">
        <v>17</v>
      </c>
      <c r="AZ18" s="94">
        <f t="shared" si="511"/>
        <v>1534.9525960084457</v>
      </c>
      <c r="BA18" s="95">
        <f t="shared" si="512"/>
        <v>1.0226510808657661</v>
      </c>
      <c r="BB18" s="96">
        <f t="shared" si="912"/>
        <v>0.16940254141680214</v>
      </c>
      <c r="BC18" s="92">
        <f t="shared" si="513"/>
        <v>6.4536559969846502E-2</v>
      </c>
      <c r="BD18" s="93">
        <f t="shared" si="514"/>
        <v>43493.027475714218</v>
      </c>
      <c r="BE18" s="93">
        <f t="shared" si="515"/>
        <v>43493.027475714218</v>
      </c>
      <c r="BF18" s="88" t="s">
        <v>17</v>
      </c>
      <c r="BG18" s="88" t="s">
        <v>17</v>
      </c>
      <c r="BH18" s="94">
        <f t="shared" si="516"/>
        <v>1631.819026912041</v>
      </c>
      <c r="BI18" s="95">
        <f t="shared" si="517"/>
        <v>1.0647245624295121</v>
      </c>
      <c r="BJ18" s="96">
        <f t="shared" si="913"/>
        <v>0.17637202967776169</v>
      </c>
      <c r="BK18" s="92">
        <f t="shared" si="518"/>
        <v>6.5154324068491198E-2</v>
      </c>
      <c r="BL18" s="93">
        <f t="shared" si="519"/>
        <v>44835.736099316768</v>
      </c>
      <c r="BM18" s="93">
        <f t="shared" si="520"/>
        <v>44835.736099316768</v>
      </c>
      <c r="BN18" s="88" t="s">
        <v>17</v>
      </c>
      <c r="BO18" s="88" t="s">
        <v>17</v>
      </c>
      <c r="BP18" s="94">
        <f t="shared" si="521"/>
        <v>1731.6759001844612</v>
      </c>
      <c r="BQ18" s="95">
        <f t="shared" si="522"/>
        <v>1.1073427745316347</v>
      </c>
      <c r="BR18" s="96">
        <f t="shared" si="914"/>
        <v>0.1834317527600742</v>
      </c>
      <c r="BS18" s="92">
        <f t="shared" si="523"/>
        <v>6.5281674235581538E-2</v>
      </c>
      <c r="BT18" s="93">
        <f t="shared" si="524"/>
        <v>45837.630735725477</v>
      </c>
      <c r="BU18" s="93">
        <f t="shared" si="525"/>
        <v>45837.630735725477</v>
      </c>
      <c r="BV18" s="88" t="s">
        <v>17</v>
      </c>
      <c r="BW18" s="88" t="s">
        <v>17</v>
      </c>
      <c r="BX18" s="94">
        <f t="shared" si="526"/>
        <v>1833.7641646292841</v>
      </c>
      <c r="BY18" s="95">
        <f t="shared" si="527"/>
        <v>1.1500218718972284</v>
      </c>
      <c r="BZ18" s="96">
        <f t="shared" si="915"/>
        <v>0.19050156150949235</v>
      </c>
      <c r="CA18" s="92">
        <f t="shared" si="528"/>
        <v>6.5029978072307787E-2</v>
      </c>
      <c r="CB18" s="93">
        <f t="shared" si="529"/>
        <v>46558.323108485201</v>
      </c>
      <c r="CC18" s="93">
        <f t="shared" si="530"/>
        <v>46558.323108485201</v>
      </c>
      <c r="CD18" s="88" t="s">
        <v>17</v>
      </c>
      <c r="CE18" s="88" t="s">
        <v>17</v>
      </c>
      <c r="CF18" s="94">
        <f t="shared" si="531"/>
        <v>1937.4575345813671</v>
      </c>
      <c r="CG18" s="95">
        <f t="shared" si="532"/>
        <v>1.192396851859401</v>
      </c>
      <c r="CH18" s="96">
        <f t="shared" si="916"/>
        <v>0.1975209930950933</v>
      </c>
      <c r="CI18" s="92">
        <f t="shared" si="533"/>
        <v>6.4487520952223099E-2</v>
      </c>
      <c r="CJ18" s="93">
        <f t="shared" si="534"/>
        <v>47047.158074156599</v>
      </c>
      <c r="CK18" s="93">
        <f t="shared" si="535"/>
        <v>47047.158074156599</v>
      </c>
      <c r="CL18" s="88" t="s">
        <v>17</v>
      </c>
      <c r="CM18" s="88" t="s">
        <v>17</v>
      </c>
      <c r="CN18" s="94">
        <f t="shared" si="536"/>
        <v>2042.2396238333863</v>
      </c>
      <c r="CO18" s="95">
        <f t="shared" si="537"/>
        <v>1.2341956503581051</v>
      </c>
      <c r="CP18" s="96">
        <f t="shared" si="917"/>
        <v>0.20444498000160957</v>
      </c>
      <c r="CQ18" s="92">
        <f t="shared" si="538"/>
        <v>6.3724298445578392E-2</v>
      </c>
      <c r="CR18" s="93">
        <f t="shared" si="539"/>
        <v>47344.996698622286</v>
      </c>
      <c r="CS18" s="93">
        <f t="shared" si="540"/>
        <v>47344.996698622286</v>
      </c>
      <c r="CT18" s="88" t="s">
        <v>17</v>
      </c>
      <c r="CU18" s="88" t="s">
        <v>17</v>
      </c>
      <c r="CV18" s="94">
        <f t="shared" si="541"/>
        <v>2147.6850507790928</v>
      </c>
      <c r="CW18" s="95">
        <f t="shared" si="542"/>
        <v>1.2752188342407289</v>
      </c>
      <c r="CX18" s="96">
        <f t="shared" si="918"/>
        <v>0.21124048605127996</v>
      </c>
      <c r="CY18" s="92">
        <f t="shared" si="543"/>
        <v>6.2795785411144583E-2</v>
      </c>
      <c r="CZ18" s="93">
        <f t="shared" si="544"/>
        <v>47485.685684078089</v>
      </c>
      <c r="DA18" s="93">
        <f t="shared" si="545"/>
        <v>47485.685684078089</v>
      </c>
      <c r="DB18" s="88" t="s">
        <v>17</v>
      </c>
      <c r="DC18" s="88" t="s">
        <v>17</v>
      </c>
      <c r="DD18" s="94">
        <f t="shared" si="546"/>
        <v>2253.4438162224737</v>
      </c>
      <c r="DE18" s="95">
        <f t="shared" si="547"/>
        <v>1.3153236485014985</v>
      </c>
      <c r="DF18" s="96">
        <f t="shared" si="919"/>
        <v>0.21788386382297467</v>
      </c>
      <c r="DG18" s="92">
        <f t="shared" si="548"/>
        <v>6.1745909791980941E-2</v>
      </c>
      <c r="DH18" s="93">
        <f t="shared" si="549"/>
        <v>47497.269209425009</v>
      </c>
      <c r="DI18" s="93">
        <f t="shared" si="550"/>
        <v>47497.269209425009</v>
      </c>
      <c r="DJ18" s="88" t="s">
        <v>17</v>
      </c>
      <c r="DK18" s="88" t="s">
        <v>17</v>
      </c>
      <c r="DL18" s="94">
        <f t="shared" si="551"/>
        <v>2359.2283801632866</v>
      </c>
      <c r="DM18" s="95">
        <f t="shared" si="552"/>
        <v>1.3544114655783992</v>
      </c>
      <c r="DN18" s="96">
        <f t="shared" si="920"/>
        <v>0.22435877562344556</v>
      </c>
      <c r="DO18" s="92">
        <f t="shared" si="553"/>
        <v>6.0609405476063777E-2</v>
      </c>
      <c r="DP18" s="93">
        <f t="shared" si="554"/>
        <v>47402.98903173962</v>
      </c>
      <c r="DQ18" s="93">
        <f t="shared" si="555"/>
        <v>47402.98903173962</v>
      </c>
      <c r="DR18" s="88" t="s">
        <v>17</v>
      </c>
      <c r="DS18" s="88" t="s">
        <v>17</v>
      </c>
      <c r="DT18" s="94">
        <f t="shared" si="556"/>
        <v>2464.8029659800786</v>
      </c>
      <c r="DU18" s="95">
        <f t="shared" si="557"/>
        <v>1.3924179009435926</v>
      </c>
      <c r="DV18" s="96">
        <f t="shared" si="921"/>
        <v>0.23065455613111049</v>
      </c>
      <c r="DW18" s="92">
        <f t="shared" si="558"/>
        <v>5.9413678397016584E-2</v>
      </c>
      <c r="DX18" s="93">
        <f t="shared" si="559"/>
        <v>47222.110383992949</v>
      </c>
      <c r="DY18" s="93">
        <f t="shared" si="560"/>
        <v>47222.110383992949</v>
      </c>
      <c r="DZ18" s="88" t="s">
        <v>17</v>
      </c>
      <c r="EA18" s="88" t="s">
        <v>17</v>
      </c>
      <c r="EB18" s="94">
        <f t="shared" si="561"/>
        <v>2569.9747040290608</v>
      </c>
      <c r="EC18" s="95">
        <f t="shared" si="562"/>
        <v>1.4293050240050371</v>
      </c>
      <c r="ED18" s="96">
        <f t="shared" si="922"/>
        <v>0.23676492212893732</v>
      </c>
      <c r="EE18" s="92">
        <f t="shared" si="563"/>
        <v>5.818028970538322E-2</v>
      </c>
      <c r="EF18" s="93">
        <f t="shared" si="564"/>
        <v>46970.604431395506</v>
      </c>
      <c r="EG18" s="93">
        <f t="shared" si="565"/>
        <v>46970.604431395506</v>
      </c>
      <c r="EH18" s="88" t="s">
        <v>17</v>
      </c>
      <c r="EI18" s="88" t="s">
        <v>17</v>
      </c>
      <c r="EJ18" s="94">
        <f t="shared" si="566"/>
        <v>2674.5862951902977</v>
      </c>
      <c r="EK18" s="95">
        <f t="shared" si="567"/>
        <v>1.4648776947859592</v>
      </c>
      <c r="EL18" s="96">
        <f t="shared" si="923"/>
        <v>0.24265754860537911</v>
      </c>
      <c r="EM18" s="92">
        <f t="shared" si="568"/>
        <v>5.7015702548843611E-2</v>
      </c>
      <c r="EN18" s="93">
        <f t="shared" si="569"/>
        <v>46740.792298608445</v>
      </c>
      <c r="EO18" s="93">
        <f t="shared" si="570"/>
        <v>46740.792298608445</v>
      </c>
      <c r="EP18" s="88" t="s">
        <v>17</v>
      </c>
      <c r="EQ18" s="88" t="s">
        <v>17</v>
      </c>
      <c r="ER18" s="94">
        <f t="shared" si="571"/>
        <v>2778.6860553208289</v>
      </c>
      <c r="ES18" s="95">
        <f t="shared" si="572"/>
        <v>1.4991122806175903</v>
      </c>
      <c r="ET18" s="96">
        <f t="shared" si="924"/>
        <v>0.24832852079984472</v>
      </c>
      <c r="EU18" s="92">
        <f t="shared" si="573"/>
        <v>5.5961530974223656E-2</v>
      </c>
      <c r="EV18" s="93">
        <f t="shared" si="574"/>
        <v>46573.754324859496</v>
      </c>
      <c r="EW18" s="93">
        <f t="shared" si="575"/>
        <v>46573.754324859496</v>
      </c>
      <c r="EX18" s="88" t="s">
        <v>17</v>
      </c>
      <c r="EY18" s="88" t="s">
        <v>17</v>
      </c>
      <c r="EZ18" s="94">
        <f t="shared" si="576"/>
        <v>2882.4137932381104</v>
      </c>
      <c r="FA18" s="95">
        <f t="shared" si="577"/>
        <v>1.5321664757432696</v>
      </c>
      <c r="FB18" s="96">
        <f t="shared" si="925"/>
        <v>0.25380396082386197</v>
      </c>
      <c r="FC18" s="92">
        <f t="shared" si="578"/>
        <v>5.497850651444941E-2</v>
      </c>
      <c r="FD18" s="93">
        <f t="shared" si="579"/>
        <v>46439.72623077398</v>
      </c>
      <c r="FE18" s="93">
        <f t="shared" si="580"/>
        <v>46439.72623077398</v>
      </c>
      <c r="FF18" s="88" t="s">
        <v>17</v>
      </c>
      <c r="FG18" s="88" t="s">
        <v>17</v>
      </c>
      <c r="FH18" s="94">
        <f t="shared" si="581"/>
        <v>2985.8430276050908</v>
      </c>
      <c r="FI18" s="95">
        <f t="shared" si="582"/>
        <v>1.5641480078736587</v>
      </c>
      <c r="FJ18" s="96">
        <f t="shared" si="926"/>
        <v>0.25910171381377173</v>
      </c>
      <c r="FK18" s="92">
        <f t="shared" si="583"/>
        <v>5.4043686734250918E-2</v>
      </c>
      <c r="FL18" s="93">
        <f t="shared" si="584"/>
        <v>46321.267565314905</v>
      </c>
      <c r="FM18" s="93">
        <f t="shared" si="585"/>
        <v>46321.267565314905</v>
      </c>
      <c r="FN18" s="88" t="s">
        <v>17</v>
      </c>
      <c r="FO18" s="88" t="s">
        <v>17</v>
      </c>
      <c r="FP18" s="94">
        <f t="shared" si="927"/>
        <v>3089.0084342093555</v>
      </c>
      <c r="FQ18" s="95">
        <f t="shared" si="586"/>
        <v>1.5951342467917329</v>
      </c>
      <c r="FR18" s="96">
        <f t="shared" si="928"/>
        <v>0.26423459610361988</v>
      </c>
      <c r="FS18" s="92">
        <f t="shared" si="587"/>
        <v>5.3143797885542798E-2</v>
      </c>
      <c r="FT18" s="93">
        <f t="shared" si="588"/>
        <v>46208.384316753298</v>
      </c>
      <c r="FU18" s="93">
        <f t="shared" si="589"/>
        <v>20788.017982378522</v>
      </c>
      <c r="FV18" s="88" t="s">
        <v>17</v>
      </c>
      <c r="FW18" s="88" t="s">
        <v>17</v>
      </c>
      <c r="FX18" s="94">
        <f t="shared" si="929"/>
        <v>3135.3069152391522</v>
      </c>
      <c r="FY18" s="95">
        <f t="shared" si="590"/>
        <v>1.6087579081533976</v>
      </c>
      <c r="FZ18" s="96">
        <f t="shared" si="930"/>
        <v>0.26649136080200958</v>
      </c>
      <c r="GA18" s="92">
        <f t="shared" si="591"/>
        <v>5.2748211906518683E-2</v>
      </c>
      <c r="GB18" s="93">
        <f t="shared" si="592"/>
        <v>46157.624395041188</v>
      </c>
      <c r="GC18" s="93">
        <f t="shared" si="593"/>
        <v>0</v>
      </c>
      <c r="GD18" s="88" t="s">
        <v>17</v>
      </c>
      <c r="GE18" s="88" t="s">
        <v>17</v>
      </c>
      <c r="GF18" s="94">
        <f t="shared" si="931"/>
        <v>3135.3069152391522</v>
      </c>
      <c r="GG18" s="95">
        <f t="shared" si="594"/>
        <v>1.6087579081533976</v>
      </c>
      <c r="GH18" s="96">
        <f t="shared" si="932"/>
        <v>0.26649136080200958</v>
      </c>
      <c r="GI18" s="92">
        <f t="shared" si="595"/>
        <v>5.2748211906518683E-2</v>
      </c>
      <c r="GJ18" s="93">
        <f t="shared" si="596"/>
        <v>46157.624395041188</v>
      </c>
      <c r="GK18" s="93">
        <f t="shared" si="597"/>
        <v>0</v>
      </c>
      <c r="GL18" s="88" t="s">
        <v>17</v>
      </c>
      <c r="GM18" s="88" t="s">
        <v>17</v>
      </c>
      <c r="GN18" s="94">
        <f t="shared" si="933"/>
        <v>3135.3069152391522</v>
      </c>
      <c r="GO18" s="95">
        <f t="shared" si="598"/>
        <v>1.6087579081533976</v>
      </c>
      <c r="GP18" s="96">
        <f t="shared" si="934"/>
        <v>0.26649136080200958</v>
      </c>
      <c r="GQ18" s="92">
        <f t="shared" si="599"/>
        <v>5.2748211906518683E-2</v>
      </c>
      <c r="GR18" s="93">
        <f t="shared" si="600"/>
        <v>46157.624395041188</v>
      </c>
      <c r="GS18" s="93">
        <f t="shared" si="601"/>
        <v>0</v>
      </c>
      <c r="GT18" s="88" t="s">
        <v>17</v>
      </c>
      <c r="GU18" s="88" t="s">
        <v>17</v>
      </c>
      <c r="GV18" s="94">
        <f t="shared" si="1087"/>
        <v>3135.3069152391522</v>
      </c>
      <c r="GW18" s="95">
        <f t="shared" si="602"/>
        <v>1.6087579081533976</v>
      </c>
      <c r="GX18" s="96">
        <f t="shared" si="935"/>
        <v>0.26649136080200958</v>
      </c>
      <c r="GY18" s="92">
        <f t="shared" si="603"/>
        <v>5.2748211906518683E-2</v>
      </c>
      <c r="GZ18" s="93">
        <f t="shared" si="604"/>
        <v>46157.624395041188</v>
      </c>
      <c r="HA18" s="93">
        <f t="shared" si="605"/>
        <v>0</v>
      </c>
      <c r="HB18" s="88" t="s">
        <v>17</v>
      </c>
      <c r="HC18" s="88" t="s">
        <v>17</v>
      </c>
      <c r="HD18" s="94">
        <f t="shared" si="936"/>
        <v>3135.3069152391522</v>
      </c>
      <c r="HE18" s="95">
        <f t="shared" si="606"/>
        <v>1.6087579081533976</v>
      </c>
      <c r="HF18" s="96">
        <f t="shared" si="937"/>
        <v>0.26649136080200958</v>
      </c>
      <c r="HG18" s="92">
        <f t="shared" si="607"/>
        <v>5.2748211906518683E-2</v>
      </c>
      <c r="HH18" s="93">
        <f t="shared" si="608"/>
        <v>46157.624395041188</v>
      </c>
      <c r="HI18" s="93">
        <f t="shared" si="609"/>
        <v>0</v>
      </c>
      <c r="HJ18" s="88" t="s">
        <v>17</v>
      </c>
      <c r="HK18" s="88" t="s">
        <v>17</v>
      </c>
      <c r="HL18" s="94">
        <f t="shared" si="938"/>
        <v>3135.3069152391522</v>
      </c>
      <c r="HM18" s="95">
        <f t="shared" si="610"/>
        <v>1.6087579081533976</v>
      </c>
      <c r="HN18" s="96">
        <f t="shared" si="939"/>
        <v>0.26649136080200958</v>
      </c>
      <c r="HO18" s="92">
        <f t="shared" si="611"/>
        <v>5.2748211906518683E-2</v>
      </c>
      <c r="HP18" s="93">
        <f t="shared" si="612"/>
        <v>46157.624395041188</v>
      </c>
      <c r="HQ18" s="93">
        <f t="shared" si="613"/>
        <v>0</v>
      </c>
      <c r="HR18" s="88" t="s">
        <v>17</v>
      </c>
      <c r="HS18" s="88" t="s">
        <v>17</v>
      </c>
      <c r="HT18" s="94">
        <f t="shared" si="940"/>
        <v>3135.3069152391522</v>
      </c>
      <c r="HU18" s="95">
        <f t="shared" si="614"/>
        <v>1.6087579081533976</v>
      </c>
      <c r="HV18" s="96">
        <f t="shared" si="941"/>
        <v>0.26649136080200958</v>
      </c>
      <c r="HW18" s="92">
        <f t="shared" si="615"/>
        <v>5.2748211906518683E-2</v>
      </c>
      <c r="HX18" s="93">
        <f t="shared" si="616"/>
        <v>46157.624395041188</v>
      </c>
      <c r="HY18" s="93">
        <f t="shared" si="617"/>
        <v>0</v>
      </c>
      <c r="HZ18" s="88" t="s">
        <v>17</v>
      </c>
      <c r="IA18" s="88" t="s">
        <v>17</v>
      </c>
      <c r="IB18" s="94">
        <f t="shared" si="942"/>
        <v>3135.3069152391522</v>
      </c>
      <c r="IC18" s="95">
        <f t="shared" si="618"/>
        <v>1.6087579081533976</v>
      </c>
      <c r="ID18" s="96">
        <f t="shared" si="943"/>
        <v>0.26649136080200958</v>
      </c>
      <c r="IE18" s="92">
        <f t="shared" si="619"/>
        <v>5.2748211906518683E-2</v>
      </c>
      <c r="IF18" s="93">
        <f t="shared" si="620"/>
        <v>46157.624395041188</v>
      </c>
      <c r="IG18" s="93">
        <f t="shared" si="621"/>
        <v>0</v>
      </c>
      <c r="IH18" s="88" t="s">
        <v>17</v>
      </c>
      <c r="II18" s="88" t="s">
        <v>17</v>
      </c>
      <c r="IJ18" s="94">
        <f t="shared" si="944"/>
        <v>3135.3069152391522</v>
      </c>
      <c r="IK18" s="95">
        <f t="shared" si="622"/>
        <v>1.6087579081533976</v>
      </c>
      <c r="IL18" s="96">
        <f t="shared" si="945"/>
        <v>0.26649136080200958</v>
      </c>
      <c r="IM18" s="92">
        <f t="shared" si="623"/>
        <v>5.2748211906518683E-2</v>
      </c>
      <c r="IN18" s="93">
        <f t="shared" si="624"/>
        <v>46157.624395041188</v>
      </c>
      <c r="IO18" s="93">
        <f t="shared" si="625"/>
        <v>0</v>
      </c>
      <c r="IP18" s="88" t="s">
        <v>17</v>
      </c>
      <c r="IQ18" s="88" t="s">
        <v>17</v>
      </c>
      <c r="IR18" s="94">
        <f t="shared" si="946"/>
        <v>3135.3069152391522</v>
      </c>
      <c r="IS18" s="95">
        <f t="shared" si="626"/>
        <v>1.6087579081533976</v>
      </c>
      <c r="IT18" s="96">
        <f t="shared" si="947"/>
        <v>0.26649136080200958</v>
      </c>
      <c r="IU18" s="92">
        <f t="shared" si="627"/>
        <v>5.2748211906518683E-2</v>
      </c>
      <c r="IV18" s="93">
        <f t="shared" si="628"/>
        <v>46157.624395041188</v>
      </c>
      <c r="IW18" s="93">
        <f t="shared" si="629"/>
        <v>0</v>
      </c>
      <c r="IX18" s="88" t="s">
        <v>17</v>
      </c>
      <c r="IY18" s="88" t="s">
        <v>17</v>
      </c>
      <c r="IZ18" s="94">
        <f t="shared" si="948"/>
        <v>3135.3069152391522</v>
      </c>
      <c r="JA18" s="95">
        <f t="shared" si="630"/>
        <v>1.6087579081533976</v>
      </c>
      <c r="JB18" s="96">
        <f t="shared" si="949"/>
        <v>0.26649136080200958</v>
      </c>
      <c r="JC18" s="92">
        <f t="shared" si="631"/>
        <v>5.2748211906518683E-2</v>
      </c>
      <c r="JD18" s="93">
        <f t="shared" si="632"/>
        <v>46157.624395041188</v>
      </c>
      <c r="JE18" s="93">
        <f t="shared" si="633"/>
        <v>0</v>
      </c>
      <c r="JF18" s="88" t="s">
        <v>17</v>
      </c>
      <c r="JG18" s="88" t="s">
        <v>17</v>
      </c>
      <c r="JH18" s="94">
        <f t="shared" si="950"/>
        <v>3135.3069152391522</v>
      </c>
      <c r="JI18" s="95">
        <f t="shared" si="634"/>
        <v>1.6087579081533976</v>
      </c>
      <c r="JJ18" s="96">
        <f t="shared" si="951"/>
        <v>0.26649136080200958</v>
      </c>
      <c r="JK18" s="92">
        <f t="shared" si="635"/>
        <v>5.2748211906518683E-2</v>
      </c>
      <c r="JL18" s="93">
        <f t="shared" si="636"/>
        <v>46157.624395041188</v>
      </c>
      <c r="JM18" s="93">
        <f t="shared" si="637"/>
        <v>0</v>
      </c>
      <c r="JN18" s="88" t="s">
        <v>17</v>
      </c>
      <c r="JO18" s="88" t="s">
        <v>17</v>
      </c>
      <c r="JP18" s="94">
        <f t="shared" si="952"/>
        <v>3135.3069152391522</v>
      </c>
      <c r="JQ18" s="95">
        <f t="shared" si="638"/>
        <v>1.6087579081533976</v>
      </c>
      <c r="JR18" s="96">
        <f t="shared" si="953"/>
        <v>0.26649136080200958</v>
      </c>
      <c r="JS18" s="92">
        <f t="shared" si="639"/>
        <v>5.2748211906518683E-2</v>
      </c>
      <c r="JT18" s="93">
        <f t="shared" si="640"/>
        <v>46157.624395041188</v>
      </c>
      <c r="JU18" s="93">
        <f t="shared" si="641"/>
        <v>0</v>
      </c>
      <c r="JV18" s="88" t="s">
        <v>17</v>
      </c>
      <c r="JW18" s="88" t="s">
        <v>17</v>
      </c>
      <c r="JX18" s="94">
        <f t="shared" si="954"/>
        <v>3135.3069152391522</v>
      </c>
      <c r="JY18" s="95">
        <f t="shared" si="642"/>
        <v>1.6087579081533976</v>
      </c>
      <c r="JZ18" s="96">
        <f t="shared" si="955"/>
        <v>0.26649136080200958</v>
      </c>
      <c r="KA18" s="92">
        <f t="shared" si="643"/>
        <v>5.2748211906518683E-2</v>
      </c>
      <c r="KB18" s="93">
        <f t="shared" si="644"/>
        <v>46157.624395041188</v>
      </c>
      <c r="KC18" s="93">
        <f t="shared" si="645"/>
        <v>0</v>
      </c>
      <c r="KD18" s="88" t="s">
        <v>17</v>
      </c>
      <c r="KE18" s="88" t="s">
        <v>17</v>
      </c>
      <c r="KF18" s="94">
        <f t="shared" si="956"/>
        <v>3135.3069152391522</v>
      </c>
      <c r="KG18" s="95">
        <f t="shared" si="646"/>
        <v>1.6087579081533976</v>
      </c>
      <c r="KH18" s="96">
        <f t="shared" si="957"/>
        <v>0.26649136080200958</v>
      </c>
      <c r="KI18" s="92">
        <f t="shared" si="647"/>
        <v>5.2748211906518683E-2</v>
      </c>
      <c r="KJ18" s="93">
        <f t="shared" si="648"/>
        <v>46157.624395041188</v>
      </c>
      <c r="KK18" s="93">
        <f t="shared" si="649"/>
        <v>0</v>
      </c>
      <c r="KL18" s="88" t="s">
        <v>17</v>
      </c>
      <c r="KM18" s="88" t="s">
        <v>17</v>
      </c>
      <c r="KN18" s="94">
        <f t="shared" si="958"/>
        <v>3135.3069152391522</v>
      </c>
      <c r="KO18" s="95">
        <f t="shared" si="650"/>
        <v>1.6087579081533976</v>
      </c>
      <c r="KP18" s="96">
        <f t="shared" si="959"/>
        <v>0.26649136080200958</v>
      </c>
      <c r="KQ18" s="92">
        <f t="shared" si="651"/>
        <v>5.2748211906518683E-2</v>
      </c>
      <c r="KR18" s="93">
        <f t="shared" si="652"/>
        <v>46157.624395041188</v>
      </c>
      <c r="KS18" s="93">
        <f t="shared" si="653"/>
        <v>0</v>
      </c>
      <c r="KT18" s="88" t="s">
        <v>17</v>
      </c>
      <c r="KU18" s="88" t="s">
        <v>17</v>
      </c>
      <c r="KV18" s="94">
        <f t="shared" si="960"/>
        <v>3135.3069152391522</v>
      </c>
      <c r="KW18" s="95">
        <f t="shared" si="654"/>
        <v>1.6087579081533976</v>
      </c>
      <c r="KX18" s="96">
        <f t="shared" si="961"/>
        <v>0.26649136080200958</v>
      </c>
      <c r="KY18" s="92">
        <f t="shared" si="655"/>
        <v>5.2748211906518683E-2</v>
      </c>
      <c r="KZ18" s="93">
        <f t="shared" si="656"/>
        <v>46157.624395041188</v>
      </c>
      <c r="LA18" s="93">
        <f t="shared" si="657"/>
        <v>0</v>
      </c>
      <c r="LB18" s="88" t="s">
        <v>17</v>
      </c>
      <c r="LC18" s="88" t="s">
        <v>17</v>
      </c>
      <c r="LD18" s="94">
        <f t="shared" si="962"/>
        <v>3135.3069152391522</v>
      </c>
      <c r="LE18" s="95">
        <f t="shared" si="658"/>
        <v>1.6087579081533976</v>
      </c>
      <c r="LF18" s="96">
        <f t="shared" si="963"/>
        <v>0.26649136080200958</v>
      </c>
      <c r="LG18" s="92">
        <f t="shared" si="659"/>
        <v>5.2748211906518683E-2</v>
      </c>
      <c r="LH18" s="93">
        <f t="shared" si="660"/>
        <v>46157.624395041188</v>
      </c>
      <c r="LI18" s="93">
        <f t="shared" si="661"/>
        <v>0</v>
      </c>
      <c r="LJ18" s="88" t="s">
        <v>17</v>
      </c>
      <c r="LK18" s="88" t="s">
        <v>17</v>
      </c>
      <c r="LL18" s="94">
        <f t="shared" si="964"/>
        <v>3135.3069152391522</v>
      </c>
      <c r="LM18" s="95">
        <f t="shared" si="662"/>
        <v>1.6087579081533976</v>
      </c>
      <c r="LN18" s="96">
        <f t="shared" si="965"/>
        <v>0.26649136080200958</v>
      </c>
      <c r="LO18" s="92">
        <f t="shared" si="663"/>
        <v>5.2748211906518683E-2</v>
      </c>
      <c r="LP18" s="93">
        <f t="shared" si="664"/>
        <v>46157.624395041188</v>
      </c>
      <c r="LQ18" s="93">
        <f t="shared" si="665"/>
        <v>0</v>
      </c>
      <c r="LR18" s="88" t="s">
        <v>17</v>
      </c>
      <c r="LS18" s="88" t="s">
        <v>17</v>
      </c>
      <c r="LT18" s="94">
        <f t="shared" si="966"/>
        <v>3135.3069152391522</v>
      </c>
      <c r="LU18" s="95">
        <f t="shared" si="666"/>
        <v>1.6087579081533976</v>
      </c>
      <c r="LV18" s="96">
        <f t="shared" si="967"/>
        <v>0.26649136080200958</v>
      </c>
      <c r="LW18" s="92">
        <f t="shared" si="667"/>
        <v>5.2748211906518683E-2</v>
      </c>
      <c r="LX18" s="93">
        <f t="shared" si="668"/>
        <v>46157.624395041188</v>
      </c>
      <c r="LY18" s="93">
        <f t="shared" si="669"/>
        <v>0</v>
      </c>
      <c r="LZ18" s="88" t="s">
        <v>17</v>
      </c>
      <c r="MA18" s="88" t="s">
        <v>17</v>
      </c>
      <c r="MB18" s="94">
        <f t="shared" si="968"/>
        <v>3135.3069152391522</v>
      </c>
      <c r="MC18" s="95">
        <f t="shared" si="670"/>
        <v>1.6087579081533976</v>
      </c>
      <c r="MD18" s="96">
        <f t="shared" si="969"/>
        <v>0.26649136080200958</v>
      </c>
      <c r="ME18" s="92">
        <f t="shared" si="671"/>
        <v>5.2748211906518683E-2</v>
      </c>
      <c r="MF18" s="93">
        <f t="shared" si="672"/>
        <v>46157.624395041188</v>
      </c>
      <c r="MG18" s="93">
        <f t="shared" si="673"/>
        <v>0</v>
      </c>
      <c r="MH18" s="88" t="s">
        <v>17</v>
      </c>
      <c r="MI18" s="88" t="s">
        <v>17</v>
      </c>
      <c r="MJ18" s="94">
        <f t="shared" si="970"/>
        <v>3135.3069152391522</v>
      </c>
      <c r="MK18" s="95">
        <f t="shared" si="674"/>
        <v>1.6087579081533976</v>
      </c>
      <c r="ML18" s="96">
        <f t="shared" si="971"/>
        <v>0.26649136080200958</v>
      </c>
      <c r="MM18" s="92">
        <f t="shared" si="675"/>
        <v>5.2748211906518683E-2</v>
      </c>
      <c r="MN18" s="93">
        <f t="shared" si="676"/>
        <v>46157.624395041188</v>
      </c>
      <c r="MO18" s="93">
        <f t="shared" si="677"/>
        <v>0</v>
      </c>
      <c r="MP18" s="88" t="s">
        <v>17</v>
      </c>
      <c r="MQ18" s="88" t="s">
        <v>17</v>
      </c>
      <c r="MR18" s="94">
        <f t="shared" si="972"/>
        <v>3135.3069152391522</v>
      </c>
      <c r="MS18" s="95">
        <f t="shared" si="678"/>
        <v>1.6087579081533976</v>
      </c>
      <c r="MT18" s="96">
        <f t="shared" si="973"/>
        <v>0.26649136080200958</v>
      </c>
      <c r="MU18" s="92">
        <f t="shared" si="679"/>
        <v>5.2748211906518683E-2</v>
      </c>
      <c r="MV18" s="93">
        <f t="shared" si="680"/>
        <v>46157.624395041188</v>
      </c>
      <c r="MW18" s="93">
        <f t="shared" si="681"/>
        <v>0</v>
      </c>
      <c r="MX18" s="88" t="s">
        <v>17</v>
      </c>
      <c r="MY18" s="88" t="s">
        <v>17</v>
      </c>
      <c r="MZ18" s="94">
        <f t="shared" si="974"/>
        <v>3135.3069152391522</v>
      </c>
      <c r="NA18" s="95">
        <f t="shared" si="682"/>
        <v>1.6087579081533976</v>
      </c>
      <c r="NB18" s="96">
        <f t="shared" si="975"/>
        <v>0.26649136080200958</v>
      </c>
      <c r="NC18" s="92">
        <f t="shared" si="683"/>
        <v>5.2748211906518683E-2</v>
      </c>
      <c r="ND18" s="93">
        <f t="shared" si="684"/>
        <v>46157.624395041188</v>
      </c>
      <c r="NE18" s="93">
        <f t="shared" si="685"/>
        <v>0</v>
      </c>
      <c r="NF18" s="88" t="s">
        <v>17</v>
      </c>
      <c r="NG18" s="88" t="s">
        <v>17</v>
      </c>
      <c r="NH18" s="94">
        <f t="shared" si="976"/>
        <v>3135.3069152391522</v>
      </c>
      <c r="NI18" s="95">
        <f t="shared" si="686"/>
        <v>1.6087579081533976</v>
      </c>
      <c r="NJ18" s="96">
        <f t="shared" si="977"/>
        <v>0.26649136080200958</v>
      </c>
      <c r="NK18" s="92">
        <f t="shared" si="687"/>
        <v>5.2748211906518683E-2</v>
      </c>
      <c r="NL18" s="93">
        <f t="shared" si="688"/>
        <v>46157.624395041188</v>
      </c>
      <c r="NM18" s="93">
        <f t="shared" si="689"/>
        <v>0</v>
      </c>
      <c r="NN18" s="88" t="s">
        <v>17</v>
      </c>
      <c r="NO18" s="88" t="s">
        <v>17</v>
      </c>
      <c r="NP18" s="94">
        <f t="shared" si="978"/>
        <v>3135.3069152391522</v>
      </c>
      <c r="NQ18" s="95">
        <f t="shared" si="690"/>
        <v>1.6087579081533976</v>
      </c>
      <c r="NR18" s="96">
        <f t="shared" si="979"/>
        <v>0.26649136080200958</v>
      </c>
      <c r="NS18" s="92">
        <f t="shared" si="691"/>
        <v>5.2748211906518683E-2</v>
      </c>
      <c r="NT18" s="93">
        <f t="shared" si="692"/>
        <v>46157.624395041188</v>
      </c>
      <c r="NU18" s="93">
        <f t="shared" si="693"/>
        <v>0</v>
      </c>
      <c r="NV18" s="88" t="s">
        <v>17</v>
      </c>
      <c r="NW18" s="88" t="s">
        <v>17</v>
      </c>
      <c r="NX18" s="94">
        <f t="shared" si="980"/>
        <v>3135.3069152391522</v>
      </c>
      <c r="NY18" s="95">
        <f t="shared" si="694"/>
        <v>1.6087579081533976</v>
      </c>
      <c r="NZ18" s="96">
        <f t="shared" si="981"/>
        <v>0.26649136080200958</v>
      </c>
      <c r="OA18" s="92">
        <f t="shared" si="695"/>
        <v>5.2748211906518683E-2</v>
      </c>
      <c r="OB18" s="93">
        <f t="shared" si="696"/>
        <v>46157.624395041188</v>
      </c>
      <c r="OC18" s="93">
        <f t="shared" si="697"/>
        <v>0</v>
      </c>
      <c r="OD18" s="88" t="s">
        <v>17</v>
      </c>
      <c r="OE18" s="88" t="s">
        <v>17</v>
      </c>
      <c r="OF18" s="94">
        <f t="shared" si="982"/>
        <v>3135.3069152391522</v>
      </c>
      <c r="OG18" s="95">
        <f t="shared" si="698"/>
        <v>1.6087579081533976</v>
      </c>
      <c r="OH18" s="96">
        <f t="shared" si="983"/>
        <v>0.26649136080200958</v>
      </c>
      <c r="OI18" s="92">
        <f t="shared" si="699"/>
        <v>5.2748211906518683E-2</v>
      </c>
      <c r="OJ18" s="93">
        <f t="shared" si="700"/>
        <v>46157.624395041188</v>
      </c>
      <c r="OK18" s="93">
        <f t="shared" si="701"/>
        <v>0</v>
      </c>
      <c r="OL18" s="88" t="s">
        <v>17</v>
      </c>
      <c r="OM18" s="88" t="s">
        <v>17</v>
      </c>
      <c r="ON18" s="94">
        <f t="shared" si="984"/>
        <v>3135.3069152391522</v>
      </c>
      <c r="OO18" s="95">
        <f t="shared" si="702"/>
        <v>1.6087579081533976</v>
      </c>
      <c r="OP18" s="96">
        <f t="shared" si="985"/>
        <v>0.26649136080200958</v>
      </c>
      <c r="OQ18" s="92">
        <f t="shared" si="703"/>
        <v>5.2748211906518683E-2</v>
      </c>
      <c r="OR18" s="93">
        <f t="shared" si="704"/>
        <v>46157.624395041188</v>
      </c>
      <c r="OS18" s="93">
        <f t="shared" si="705"/>
        <v>0</v>
      </c>
      <c r="OT18" s="88" t="s">
        <v>17</v>
      </c>
      <c r="OU18" s="88" t="s">
        <v>17</v>
      </c>
      <c r="OV18" s="94">
        <f t="shared" si="986"/>
        <v>3135.3069152391522</v>
      </c>
      <c r="OW18" s="95">
        <f t="shared" si="706"/>
        <v>1.6087579081533976</v>
      </c>
      <c r="OX18" s="96">
        <f t="shared" si="987"/>
        <v>0.26649136080200958</v>
      </c>
      <c r="OY18" s="92">
        <f t="shared" si="707"/>
        <v>5.2748211906518683E-2</v>
      </c>
      <c r="OZ18" s="93">
        <f t="shared" si="708"/>
        <v>46157.624395041188</v>
      </c>
      <c r="PA18" s="93">
        <f t="shared" si="709"/>
        <v>0</v>
      </c>
      <c r="PB18" s="88" t="s">
        <v>17</v>
      </c>
      <c r="PC18" s="88" t="s">
        <v>17</v>
      </c>
      <c r="PD18" s="94">
        <f t="shared" si="988"/>
        <v>3135.3069152391522</v>
      </c>
      <c r="PE18" s="95">
        <f t="shared" si="710"/>
        <v>1.6087579081533976</v>
      </c>
      <c r="PF18" s="96">
        <f t="shared" si="989"/>
        <v>0.26649136080200958</v>
      </c>
      <c r="PG18" s="92">
        <f t="shared" si="711"/>
        <v>5.2748211906518683E-2</v>
      </c>
      <c r="PH18" s="93">
        <f t="shared" si="712"/>
        <v>46157.624395041188</v>
      </c>
      <c r="PI18" s="93">
        <f t="shared" si="713"/>
        <v>0</v>
      </c>
      <c r="PJ18" s="88" t="s">
        <v>17</v>
      </c>
      <c r="PK18" s="88" t="s">
        <v>17</v>
      </c>
      <c r="PL18" s="94">
        <f t="shared" si="990"/>
        <v>3135.3069152391522</v>
      </c>
      <c r="PM18" s="95">
        <f t="shared" si="714"/>
        <v>1.6087579081533976</v>
      </c>
      <c r="PN18" s="96">
        <f t="shared" si="991"/>
        <v>0.26649136080200958</v>
      </c>
      <c r="PO18" s="92">
        <f t="shared" si="715"/>
        <v>5.2748211906518683E-2</v>
      </c>
      <c r="PP18" s="93">
        <f t="shared" si="716"/>
        <v>46157.624395041188</v>
      </c>
      <c r="PQ18" s="93">
        <f t="shared" si="717"/>
        <v>0</v>
      </c>
      <c r="PR18" s="88" t="s">
        <v>17</v>
      </c>
      <c r="PS18" s="88" t="s">
        <v>17</v>
      </c>
      <c r="PT18" s="94">
        <f t="shared" si="992"/>
        <v>3135.3069152391522</v>
      </c>
      <c r="PU18" s="95">
        <f t="shared" si="718"/>
        <v>1.6087579081533976</v>
      </c>
      <c r="PV18" s="96">
        <f t="shared" si="993"/>
        <v>0.26649136080200958</v>
      </c>
      <c r="PW18" s="92">
        <f t="shared" si="719"/>
        <v>5.2748211906518683E-2</v>
      </c>
      <c r="PX18" s="93">
        <f t="shared" si="720"/>
        <v>46157.624395041188</v>
      </c>
      <c r="PY18" s="93">
        <f t="shared" si="721"/>
        <v>0</v>
      </c>
      <c r="PZ18" s="88" t="s">
        <v>17</v>
      </c>
      <c r="QA18" s="88" t="s">
        <v>17</v>
      </c>
      <c r="QB18" s="94">
        <f t="shared" si="994"/>
        <v>3135.3069152391522</v>
      </c>
      <c r="QC18" s="95">
        <f t="shared" si="722"/>
        <v>1.6087579081533976</v>
      </c>
      <c r="QD18" s="96">
        <f t="shared" si="995"/>
        <v>0.26649136080200958</v>
      </c>
      <c r="QE18" s="92">
        <f t="shared" si="723"/>
        <v>5.2748211906518683E-2</v>
      </c>
      <c r="QF18" s="93">
        <f t="shared" si="724"/>
        <v>46157.624395041188</v>
      </c>
      <c r="QG18" s="93">
        <f t="shared" si="725"/>
        <v>0</v>
      </c>
      <c r="QH18" s="88" t="s">
        <v>17</v>
      </c>
      <c r="QI18" s="88" t="s">
        <v>17</v>
      </c>
      <c r="QJ18" s="94">
        <f t="shared" si="996"/>
        <v>3135.3069152391522</v>
      </c>
      <c r="QK18" s="95">
        <f t="shared" si="726"/>
        <v>1.6087579081533976</v>
      </c>
      <c r="QL18" s="96">
        <f t="shared" si="997"/>
        <v>0.26649136080200958</v>
      </c>
      <c r="QM18" s="92">
        <f t="shared" si="727"/>
        <v>5.2748211906518683E-2</v>
      </c>
      <c r="QN18" s="93">
        <f t="shared" si="728"/>
        <v>46157.624395041188</v>
      </c>
      <c r="QO18" s="93">
        <f t="shared" si="729"/>
        <v>0</v>
      </c>
      <c r="QP18" s="88" t="s">
        <v>17</v>
      </c>
      <c r="QQ18" s="88" t="s">
        <v>17</v>
      </c>
      <c r="QR18" s="94">
        <f t="shared" si="998"/>
        <v>3135.3069152391522</v>
      </c>
      <c r="QS18" s="95">
        <f t="shared" si="730"/>
        <v>1.6087579081533976</v>
      </c>
      <c r="QT18" s="96">
        <f t="shared" si="999"/>
        <v>0.26649136080200958</v>
      </c>
      <c r="QU18" s="92">
        <f t="shared" si="731"/>
        <v>5.2748211906518683E-2</v>
      </c>
      <c r="QV18" s="93">
        <f t="shared" si="732"/>
        <v>46157.624395041188</v>
      </c>
      <c r="QW18" s="93">
        <f t="shared" si="733"/>
        <v>0</v>
      </c>
      <c r="QX18" s="88" t="s">
        <v>17</v>
      </c>
      <c r="QY18" s="88" t="s">
        <v>17</v>
      </c>
      <c r="QZ18" s="94">
        <f t="shared" si="1000"/>
        <v>3135.3069152391522</v>
      </c>
      <c r="RA18" s="95">
        <f t="shared" si="734"/>
        <v>1.6087579081533976</v>
      </c>
      <c r="RB18" s="96">
        <f t="shared" si="1001"/>
        <v>0.26649136080200958</v>
      </c>
      <c r="RC18" s="92">
        <f t="shared" si="735"/>
        <v>5.2748211906518683E-2</v>
      </c>
      <c r="RD18" s="93">
        <f t="shared" si="736"/>
        <v>46157.624395041188</v>
      </c>
      <c r="RE18" s="93">
        <f t="shared" si="737"/>
        <v>0</v>
      </c>
      <c r="RF18" s="88" t="s">
        <v>17</v>
      </c>
      <c r="RG18" s="88" t="s">
        <v>17</v>
      </c>
      <c r="RH18" s="94">
        <f t="shared" si="1002"/>
        <v>3135.3069152391522</v>
      </c>
      <c r="RI18" s="95">
        <f t="shared" si="738"/>
        <v>1.6087579081533976</v>
      </c>
      <c r="RJ18" s="96">
        <f t="shared" si="1003"/>
        <v>0.26649136080200958</v>
      </c>
      <c r="RK18" s="92">
        <f t="shared" si="739"/>
        <v>5.2748211906518683E-2</v>
      </c>
      <c r="RL18" s="93">
        <f t="shared" si="740"/>
        <v>46157.624395041188</v>
      </c>
      <c r="RM18" s="93">
        <f t="shared" si="741"/>
        <v>0</v>
      </c>
      <c r="RN18" s="88" t="s">
        <v>17</v>
      </c>
      <c r="RO18" s="88" t="s">
        <v>17</v>
      </c>
      <c r="RP18" s="94">
        <f t="shared" si="1004"/>
        <v>3135.3069152391522</v>
      </c>
      <c r="RQ18" s="95">
        <f t="shared" si="742"/>
        <v>1.6087579081533976</v>
      </c>
      <c r="RR18" s="96">
        <f t="shared" si="1005"/>
        <v>0.26649136080200958</v>
      </c>
      <c r="RS18" s="92">
        <f t="shared" si="743"/>
        <v>5.2748211906518683E-2</v>
      </c>
      <c r="RT18" s="93">
        <f t="shared" si="744"/>
        <v>46157.624395041188</v>
      </c>
      <c r="RU18" s="93">
        <f t="shared" si="745"/>
        <v>0</v>
      </c>
      <c r="RV18" s="88" t="s">
        <v>17</v>
      </c>
      <c r="RW18" s="88" t="s">
        <v>17</v>
      </c>
      <c r="RX18" s="94">
        <f t="shared" si="1006"/>
        <v>3135.3069152391522</v>
      </c>
      <c r="RY18" s="95">
        <f t="shared" si="746"/>
        <v>1.6087579081533976</v>
      </c>
      <c r="RZ18" s="96">
        <f t="shared" si="1007"/>
        <v>0.26649136080200958</v>
      </c>
      <c r="SA18" s="92">
        <f t="shared" si="747"/>
        <v>5.2748211906518683E-2</v>
      </c>
      <c r="SB18" s="93">
        <f t="shared" si="748"/>
        <v>46157.624395041188</v>
      </c>
      <c r="SC18" s="93">
        <f t="shared" si="749"/>
        <v>0</v>
      </c>
      <c r="SD18" s="88" t="s">
        <v>17</v>
      </c>
      <c r="SE18" s="88" t="s">
        <v>17</v>
      </c>
      <c r="SF18" s="94">
        <f t="shared" si="1008"/>
        <v>3135.3069152391522</v>
      </c>
      <c r="SG18" s="95">
        <f t="shared" si="750"/>
        <v>1.6087579081533976</v>
      </c>
      <c r="SH18" s="96">
        <f t="shared" si="1009"/>
        <v>0.26649136080200958</v>
      </c>
      <c r="SI18" s="92">
        <f t="shared" si="751"/>
        <v>5.2748211906518683E-2</v>
      </c>
      <c r="SJ18" s="93">
        <f t="shared" si="752"/>
        <v>46157.624395041188</v>
      </c>
      <c r="SK18" s="93">
        <f t="shared" si="753"/>
        <v>0</v>
      </c>
      <c r="SL18" s="88" t="s">
        <v>17</v>
      </c>
      <c r="SM18" s="88" t="s">
        <v>17</v>
      </c>
      <c r="SN18" s="94">
        <f t="shared" si="1010"/>
        <v>3135.3069152391522</v>
      </c>
      <c r="SO18" s="95">
        <f t="shared" si="754"/>
        <v>1.6087579081533976</v>
      </c>
      <c r="SP18" s="96">
        <f t="shared" si="1011"/>
        <v>0.26649136080200958</v>
      </c>
      <c r="SQ18" s="92">
        <f t="shared" si="755"/>
        <v>5.2748211906518683E-2</v>
      </c>
      <c r="SR18" s="93">
        <f t="shared" si="756"/>
        <v>46157.624395041188</v>
      </c>
      <c r="SS18" s="93">
        <f t="shared" si="757"/>
        <v>0</v>
      </c>
      <c r="ST18" s="88" t="s">
        <v>17</v>
      </c>
      <c r="SU18" s="88" t="s">
        <v>17</v>
      </c>
      <c r="SV18" s="94">
        <f t="shared" si="1012"/>
        <v>3135.3069152391522</v>
      </c>
      <c r="SW18" s="95">
        <f t="shared" si="758"/>
        <v>1.6087579081533976</v>
      </c>
      <c r="SX18" s="96">
        <f t="shared" si="1013"/>
        <v>0.26649136080200958</v>
      </c>
      <c r="SY18" s="92">
        <f t="shared" si="759"/>
        <v>5.2748211906518683E-2</v>
      </c>
      <c r="SZ18" s="93">
        <f t="shared" si="760"/>
        <v>46157.624395041188</v>
      </c>
      <c r="TA18" s="93">
        <f t="shared" si="761"/>
        <v>0</v>
      </c>
      <c r="TB18" s="88" t="s">
        <v>17</v>
      </c>
      <c r="TC18" s="88" t="s">
        <v>17</v>
      </c>
      <c r="TD18" s="94">
        <f t="shared" si="1014"/>
        <v>3135.3069152391522</v>
      </c>
      <c r="TE18" s="95">
        <f t="shared" si="762"/>
        <v>1.6087579081533976</v>
      </c>
      <c r="TF18" s="96">
        <f t="shared" si="1015"/>
        <v>0.26649136080200958</v>
      </c>
      <c r="TG18" s="92">
        <f t="shared" si="763"/>
        <v>5.2748211906518683E-2</v>
      </c>
      <c r="TH18" s="93">
        <f t="shared" si="764"/>
        <v>46157.624395041188</v>
      </c>
      <c r="TI18" s="93">
        <f t="shared" si="765"/>
        <v>0</v>
      </c>
      <c r="TJ18" s="88" t="s">
        <v>17</v>
      </c>
      <c r="TK18" s="88" t="s">
        <v>17</v>
      </c>
      <c r="TL18" s="94">
        <f t="shared" si="1016"/>
        <v>3135.3069152391522</v>
      </c>
      <c r="TM18" s="95">
        <f t="shared" si="766"/>
        <v>1.6087579081533976</v>
      </c>
      <c r="TN18" s="96">
        <f t="shared" si="1017"/>
        <v>0.26649136080200958</v>
      </c>
      <c r="TO18" s="92">
        <f t="shared" si="767"/>
        <v>5.2748211906518683E-2</v>
      </c>
      <c r="TP18" s="93">
        <f t="shared" si="768"/>
        <v>46157.624395041188</v>
      </c>
      <c r="TQ18" s="93">
        <f t="shared" si="769"/>
        <v>0</v>
      </c>
      <c r="TR18" s="88" t="s">
        <v>17</v>
      </c>
      <c r="TS18" s="88" t="s">
        <v>17</v>
      </c>
      <c r="TT18" s="94">
        <f t="shared" si="1018"/>
        <v>3135.3069152391522</v>
      </c>
      <c r="TU18" s="95">
        <f t="shared" si="770"/>
        <v>1.6087579081533976</v>
      </c>
      <c r="TV18" s="96">
        <f t="shared" si="1019"/>
        <v>0.26649136080200958</v>
      </c>
      <c r="TW18" s="92">
        <f t="shared" si="771"/>
        <v>5.2748211906518683E-2</v>
      </c>
      <c r="TX18" s="93">
        <f t="shared" si="772"/>
        <v>46157.624395041188</v>
      </c>
      <c r="TY18" s="93">
        <f t="shared" si="773"/>
        <v>0</v>
      </c>
      <c r="TZ18" s="88" t="s">
        <v>17</v>
      </c>
      <c r="UA18" s="88" t="s">
        <v>17</v>
      </c>
      <c r="UB18" s="94">
        <f t="shared" si="1020"/>
        <v>3135.3069152391522</v>
      </c>
      <c r="UC18" s="95">
        <f t="shared" si="774"/>
        <v>1.6087579081533976</v>
      </c>
      <c r="UD18" s="96">
        <f t="shared" si="1021"/>
        <v>0.26649136080200958</v>
      </c>
      <c r="UE18" s="92">
        <f t="shared" si="775"/>
        <v>5.2748211906518683E-2</v>
      </c>
      <c r="UF18" s="93">
        <f t="shared" si="776"/>
        <v>46157.624395041188</v>
      </c>
      <c r="UG18" s="93">
        <f t="shared" si="777"/>
        <v>0</v>
      </c>
      <c r="UH18" s="88" t="s">
        <v>17</v>
      </c>
      <c r="UI18" s="88" t="s">
        <v>17</v>
      </c>
      <c r="UJ18" s="94">
        <f t="shared" si="1022"/>
        <v>3135.3069152391522</v>
      </c>
      <c r="UK18" s="95">
        <f t="shared" si="778"/>
        <v>1.6087579081533976</v>
      </c>
      <c r="UL18" s="96">
        <f t="shared" si="1023"/>
        <v>0.26649136080200958</v>
      </c>
      <c r="UM18" s="92">
        <f t="shared" si="779"/>
        <v>5.2748211906518683E-2</v>
      </c>
      <c r="UN18" s="93">
        <f t="shared" si="780"/>
        <v>46157.624395041188</v>
      </c>
      <c r="UO18" s="93">
        <f t="shared" si="781"/>
        <v>0</v>
      </c>
      <c r="UP18" s="88" t="s">
        <v>17</v>
      </c>
      <c r="UQ18" s="88" t="s">
        <v>17</v>
      </c>
      <c r="UR18" s="94">
        <f t="shared" si="1024"/>
        <v>3135.3069152391522</v>
      </c>
      <c r="US18" s="95">
        <f t="shared" si="782"/>
        <v>1.6087579081533976</v>
      </c>
      <c r="UT18" s="96">
        <f t="shared" si="1025"/>
        <v>0.26649136080200958</v>
      </c>
      <c r="UU18" s="92">
        <f t="shared" si="783"/>
        <v>5.2748211906518683E-2</v>
      </c>
      <c r="UV18" s="93">
        <f t="shared" si="784"/>
        <v>46157.624395041188</v>
      </c>
      <c r="UW18" s="93">
        <f t="shared" si="785"/>
        <v>0</v>
      </c>
      <c r="UX18" s="88" t="s">
        <v>17</v>
      </c>
      <c r="UY18" s="88" t="s">
        <v>17</v>
      </c>
      <c r="UZ18" s="94">
        <f t="shared" si="1026"/>
        <v>3135.3069152391522</v>
      </c>
      <c r="VA18" s="95">
        <f t="shared" si="786"/>
        <v>1.6087579081533976</v>
      </c>
      <c r="VB18" s="96">
        <f t="shared" si="1027"/>
        <v>0.26649136080200958</v>
      </c>
      <c r="VC18" s="92">
        <f t="shared" si="787"/>
        <v>5.2748211906518683E-2</v>
      </c>
      <c r="VD18" s="93">
        <f t="shared" si="788"/>
        <v>46157.624395041188</v>
      </c>
      <c r="VE18" s="93">
        <f t="shared" si="789"/>
        <v>0</v>
      </c>
      <c r="VF18" s="88" t="s">
        <v>17</v>
      </c>
      <c r="VG18" s="88" t="s">
        <v>17</v>
      </c>
      <c r="VH18" s="94">
        <f t="shared" si="1028"/>
        <v>3135.3069152391522</v>
      </c>
      <c r="VI18" s="95">
        <f t="shared" si="790"/>
        <v>1.6087579081533976</v>
      </c>
      <c r="VJ18" s="96">
        <f t="shared" si="1029"/>
        <v>0.26649136080200958</v>
      </c>
      <c r="VK18" s="92">
        <f t="shared" si="791"/>
        <v>5.2748211906518683E-2</v>
      </c>
      <c r="VL18" s="93">
        <f t="shared" si="792"/>
        <v>46157.624395041188</v>
      </c>
      <c r="VM18" s="93">
        <f t="shared" si="793"/>
        <v>0</v>
      </c>
      <c r="VN18" s="88" t="s">
        <v>17</v>
      </c>
      <c r="VO18" s="88" t="s">
        <v>17</v>
      </c>
      <c r="VP18" s="94">
        <f t="shared" si="1030"/>
        <v>3135.3069152391522</v>
      </c>
      <c r="VQ18" s="95">
        <f t="shared" si="794"/>
        <v>1.6087579081533976</v>
      </c>
      <c r="VR18" s="96">
        <f t="shared" si="1031"/>
        <v>0.26649136080200958</v>
      </c>
      <c r="VS18" s="92">
        <f t="shared" si="795"/>
        <v>5.2748211906518683E-2</v>
      </c>
      <c r="VT18" s="93">
        <f t="shared" si="796"/>
        <v>46157.624395041188</v>
      </c>
      <c r="VU18" s="93">
        <f t="shared" si="797"/>
        <v>0</v>
      </c>
      <c r="VV18" s="88" t="s">
        <v>17</v>
      </c>
      <c r="VW18" s="88" t="s">
        <v>17</v>
      </c>
      <c r="VX18" s="94">
        <f t="shared" si="1032"/>
        <v>3135.3069152391522</v>
      </c>
      <c r="VY18" s="95">
        <f t="shared" si="798"/>
        <v>1.6087579081533976</v>
      </c>
      <c r="VZ18" s="96">
        <f t="shared" si="1033"/>
        <v>0.26649136080200958</v>
      </c>
      <c r="WA18" s="92">
        <f t="shared" si="799"/>
        <v>5.2748211906518683E-2</v>
      </c>
      <c r="WB18" s="93">
        <f t="shared" si="800"/>
        <v>46157.624395041188</v>
      </c>
      <c r="WC18" s="93">
        <f t="shared" si="801"/>
        <v>0</v>
      </c>
      <c r="WD18" s="88" t="s">
        <v>17</v>
      </c>
      <c r="WE18" s="88" t="s">
        <v>17</v>
      </c>
      <c r="WF18" s="94">
        <f t="shared" si="1034"/>
        <v>3135.3069152391522</v>
      </c>
      <c r="WG18" s="95">
        <f t="shared" si="802"/>
        <v>1.6087579081533976</v>
      </c>
      <c r="WH18" s="96">
        <f t="shared" si="1035"/>
        <v>0.26649136080200958</v>
      </c>
      <c r="WI18" s="92">
        <f t="shared" si="803"/>
        <v>5.2748211906518683E-2</v>
      </c>
      <c r="WJ18" s="93">
        <f t="shared" si="804"/>
        <v>46157.624395041188</v>
      </c>
      <c r="WK18" s="93">
        <f t="shared" si="805"/>
        <v>0</v>
      </c>
      <c r="WL18" s="88" t="s">
        <v>17</v>
      </c>
      <c r="WM18" s="88" t="s">
        <v>17</v>
      </c>
      <c r="WN18" s="94">
        <f t="shared" si="1036"/>
        <v>3135.3069152391522</v>
      </c>
      <c r="WO18" s="95">
        <f t="shared" si="806"/>
        <v>1.6087579081533976</v>
      </c>
      <c r="WP18" s="96">
        <f t="shared" si="1037"/>
        <v>0.26649136080200958</v>
      </c>
      <c r="WQ18" s="92">
        <f t="shared" si="807"/>
        <v>5.2748211906518683E-2</v>
      </c>
      <c r="WR18" s="93">
        <f t="shared" si="808"/>
        <v>46157.624395041188</v>
      </c>
      <c r="WS18" s="93">
        <f t="shared" si="809"/>
        <v>0</v>
      </c>
      <c r="WT18" s="88" t="s">
        <v>17</v>
      </c>
      <c r="WU18" s="88" t="s">
        <v>17</v>
      </c>
      <c r="WV18" s="94">
        <f t="shared" si="1038"/>
        <v>3135.3069152391522</v>
      </c>
      <c r="WW18" s="95">
        <f t="shared" si="810"/>
        <v>1.6087579081533976</v>
      </c>
      <c r="WX18" s="96">
        <f t="shared" si="1039"/>
        <v>0.26649136080200958</v>
      </c>
      <c r="WY18" s="92">
        <f t="shared" si="811"/>
        <v>5.2748211906518683E-2</v>
      </c>
      <c r="WZ18" s="93">
        <f t="shared" si="812"/>
        <v>46157.624395041188</v>
      </c>
      <c r="XA18" s="93">
        <f t="shared" si="813"/>
        <v>0</v>
      </c>
      <c r="XB18" s="88" t="s">
        <v>17</v>
      </c>
      <c r="XC18" s="88" t="s">
        <v>17</v>
      </c>
      <c r="XD18" s="94">
        <f t="shared" si="1040"/>
        <v>3135.3069152391522</v>
      </c>
      <c r="XE18" s="95">
        <f t="shared" si="814"/>
        <v>1.6087579081533976</v>
      </c>
      <c r="XF18" s="96">
        <f t="shared" si="1041"/>
        <v>0.26649136080200958</v>
      </c>
      <c r="XG18" s="92">
        <f t="shared" si="815"/>
        <v>5.2748211906518683E-2</v>
      </c>
      <c r="XH18" s="93">
        <f t="shared" si="816"/>
        <v>46157.624395041188</v>
      </c>
      <c r="XI18" s="93">
        <f t="shared" si="817"/>
        <v>0</v>
      </c>
      <c r="XJ18" s="88" t="s">
        <v>17</v>
      </c>
      <c r="XK18" s="88" t="s">
        <v>17</v>
      </c>
      <c r="XL18" s="94">
        <f t="shared" si="1042"/>
        <v>3135.3069152391522</v>
      </c>
      <c r="XM18" s="95">
        <f t="shared" si="818"/>
        <v>1.6087579081533976</v>
      </c>
      <c r="XN18" s="96">
        <f t="shared" si="1043"/>
        <v>0.26649136080200958</v>
      </c>
      <c r="XO18" s="92">
        <f t="shared" si="819"/>
        <v>5.2748211906518683E-2</v>
      </c>
      <c r="XP18" s="93">
        <f t="shared" si="820"/>
        <v>46157.624395041188</v>
      </c>
      <c r="XQ18" s="93">
        <f t="shared" si="821"/>
        <v>0</v>
      </c>
      <c r="XR18" s="88" t="s">
        <v>17</v>
      </c>
      <c r="XS18" s="88" t="s">
        <v>17</v>
      </c>
      <c r="XT18" s="94">
        <f t="shared" si="1044"/>
        <v>3135.3069152391522</v>
      </c>
      <c r="XU18" s="95">
        <f t="shared" si="822"/>
        <v>1.6087579081533976</v>
      </c>
      <c r="XV18" s="96">
        <f t="shared" si="1045"/>
        <v>0.26649136080200958</v>
      </c>
      <c r="XW18" s="92">
        <f t="shared" si="823"/>
        <v>5.2748211906518683E-2</v>
      </c>
      <c r="XX18" s="93">
        <f t="shared" si="824"/>
        <v>46157.624395041188</v>
      </c>
      <c r="XY18" s="93">
        <f t="shared" si="825"/>
        <v>0</v>
      </c>
      <c r="XZ18" s="88" t="s">
        <v>17</v>
      </c>
      <c r="YA18" s="88" t="s">
        <v>17</v>
      </c>
      <c r="YB18" s="94">
        <f t="shared" si="1046"/>
        <v>3135.3069152391522</v>
      </c>
      <c r="YC18" s="95">
        <f t="shared" si="826"/>
        <v>1.6087579081533976</v>
      </c>
      <c r="YD18" s="96">
        <f t="shared" si="1047"/>
        <v>0.26649136080200958</v>
      </c>
      <c r="YE18" s="92">
        <f t="shared" si="827"/>
        <v>5.2748211906518683E-2</v>
      </c>
      <c r="YF18" s="93">
        <f t="shared" si="828"/>
        <v>46157.624395041188</v>
      </c>
      <c r="YG18" s="93">
        <f t="shared" si="829"/>
        <v>0</v>
      </c>
      <c r="YH18" s="88" t="s">
        <v>17</v>
      </c>
      <c r="YI18" s="88" t="s">
        <v>17</v>
      </c>
      <c r="YJ18" s="94">
        <f t="shared" si="1048"/>
        <v>3135.3069152391522</v>
      </c>
      <c r="YK18" s="95">
        <f t="shared" si="830"/>
        <v>1.6087579081533976</v>
      </c>
      <c r="YL18" s="96">
        <f t="shared" si="1049"/>
        <v>0.26649136080200958</v>
      </c>
      <c r="YM18" s="92">
        <f t="shared" si="831"/>
        <v>5.2748211906518683E-2</v>
      </c>
      <c r="YN18" s="93">
        <f t="shared" si="832"/>
        <v>46157.624395041188</v>
      </c>
      <c r="YO18" s="93">
        <f t="shared" si="833"/>
        <v>0</v>
      </c>
      <c r="YP18" s="88" t="s">
        <v>17</v>
      </c>
      <c r="YQ18" s="88" t="s">
        <v>17</v>
      </c>
      <c r="YR18" s="94">
        <f t="shared" si="1050"/>
        <v>3135.3069152391522</v>
      </c>
      <c r="YS18" s="95">
        <f t="shared" si="834"/>
        <v>1.6087579081533976</v>
      </c>
      <c r="YT18" s="96">
        <f t="shared" si="1051"/>
        <v>0.26649136080200958</v>
      </c>
      <c r="YU18" s="92">
        <f t="shared" si="835"/>
        <v>5.2748211906518683E-2</v>
      </c>
      <c r="YV18" s="93">
        <f t="shared" si="836"/>
        <v>46157.624395041188</v>
      </c>
      <c r="YW18" s="93">
        <f t="shared" si="837"/>
        <v>0</v>
      </c>
      <c r="YX18" s="88" t="s">
        <v>17</v>
      </c>
      <c r="YY18" s="88" t="s">
        <v>17</v>
      </c>
      <c r="YZ18" s="94">
        <f t="shared" si="1052"/>
        <v>3135.3069152391522</v>
      </c>
      <c r="ZA18" s="95">
        <f t="shared" si="838"/>
        <v>1.6087579081533976</v>
      </c>
      <c r="ZB18" s="96">
        <f t="shared" si="1053"/>
        <v>0.26649136080200958</v>
      </c>
      <c r="ZC18" s="92">
        <f t="shared" si="839"/>
        <v>5.2748211906518683E-2</v>
      </c>
      <c r="ZD18" s="93">
        <f t="shared" si="840"/>
        <v>46157.624395041188</v>
      </c>
      <c r="ZE18" s="93">
        <f t="shared" si="841"/>
        <v>0</v>
      </c>
      <c r="ZF18" s="88" t="s">
        <v>17</v>
      </c>
      <c r="ZG18" s="88" t="s">
        <v>17</v>
      </c>
      <c r="ZH18" s="94">
        <f t="shared" si="1054"/>
        <v>3135.3069152391522</v>
      </c>
      <c r="ZI18" s="95">
        <f t="shared" si="842"/>
        <v>1.6087579081533976</v>
      </c>
      <c r="ZJ18" s="96">
        <f t="shared" si="1055"/>
        <v>0.26649136080200958</v>
      </c>
      <c r="ZK18" s="92">
        <f t="shared" si="843"/>
        <v>5.2748211906518683E-2</v>
      </c>
      <c r="ZL18" s="93">
        <f t="shared" si="844"/>
        <v>46157.624395041188</v>
      </c>
      <c r="ZM18" s="93">
        <f t="shared" si="845"/>
        <v>0</v>
      </c>
      <c r="ZN18" s="88" t="s">
        <v>17</v>
      </c>
      <c r="ZO18" s="88" t="s">
        <v>17</v>
      </c>
      <c r="ZP18" s="94">
        <f t="shared" si="1056"/>
        <v>3135.3069152391522</v>
      </c>
      <c r="ZQ18" s="95">
        <f t="shared" si="846"/>
        <v>1.6087579081533976</v>
      </c>
      <c r="ZR18" s="96">
        <f t="shared" si="1057"/>
        <v>0.26649136080200958</v>
      </c>
      <c r="ZS18" s="92">
        <f t="shared" si="847"/>
        <v>5.2748211906518683E-2</v>
      </c>
      <c r="ZT18" s="93">
        <f t="shared" si="848"/>
        <v>46157.624395041188</v>
      </c>
      <c r="ZU18" s="93">
        <f t="shared" si="849"/>
        <v>0</v>
      </c>
      <c r="ZV18" s="88" t="s">
        <v>17</v>
      </c>
      <c r="ZW18" s="88" t="s">
        <v>17</v>
      </c>
      <c r="ZX18" s="94">
        <f t="shared" si="1058"/>
        <v>3135.3069152391522</v>
      </c>
      <c r="ZY18" s="95">
        <f t="shared" si="850"/>
        <v>1.6087579081533976</v>
      </c>
      <c r="ZZ18" s="96">
        <f t="shared" si="1059"/>
        <v>0.26649136080200958</v>
      </c>
      <c r="AAA18" s="92">
        <f t="shared" si="851"/>
        <v>5.2748211906518683E-2</v>
      </c>
      <c r="AAB18" s="93">
        <f t="shared" si="852"/>
        <v>46157.624395041188</v>
      </c>
      <c r="AAC18" s="93">
        <f t="shared" si="853"/>
        <v>0</v>
      </c>
      <c r="AAD18" s="88" t="s">
        <v>17</v>
      </c>
      <c r="AAE18" s="88" t="s">
        <v>17</v>
      </c>
      <c r="AAF18" s="94">
        <f t="shared" si="1060"/>
        <v>3135.3069152391522</v>
      </c>
      <c r="AAG18" s="95">
        <f t="shared" si="854"/>
        <v>1.6087579081533976</v>
      </c>
      <c r="AAH18" s="96">
        <f t="shared" si="1061"/>
        <v>0.26649136080200958</v>
      </c>
      <c r="AAI18" s="92">
        <f t="shared" si="855"/>
        <v>5.2748211906518683E-2</v>
      </c>
      <c r="AAJ18" s="93">
        <f t="shared" si="856"/>
        <v>46157.624395041188</v>
      </c>
      <c r="AAK18" s="93">
        <f t="shared" si="857"/>
        <v>0</v>
      </c>
      <c r="AAL18" s="88" t="s">
        <v>17</v>
      </c>
      <c r="AAM18" s="88" t="s">
        <v>17</v>
      </c>
      <c r="AAN18" s="94">
        <f t="shared" si="1062"/>
        <v>3135.3069152391522</v>
      </c>
      <c r="AAO18" s="95">
        <f t="shared" si="858"/>
        <v>1.6087579081533976</v>
      </c>
      <c r="AAP18" s="96">
        <f t="shared" si="1063"/>
        <v>0.26649136080200958</v>
      </c>
      <c r="AAQ18" s="92">
        <f t="shared" si="859"/>
        <v>5.2748211906518683E-2</v>
      </c>
      <c r="AAR18" s="93">
        <f t="shared" si="860"/>
        <v>46157.624395041188</v>
      </c>
      <c r="AAS18" s="93">
        <f t="shared" si="861"/>
        <v>0</v>
      </c>
      <c r="AAT18" s="88" t="s">
        <v>17</v>
      </c>
      <c r="AAU18" s="88" t="s">
        <v>17</v>
      </c>
      <c r="AAV18" s="94">
        <f t="shared" si="1064"/>
        <v>3135.3069152391522</v>
      </c>
      <c r="AAW18" s="95">
        <f t="shared" si="862"/>
        <v>1.6087579081533976</v>
      </c>
      <c r="AAX18" s="96">
        <f t="shared" si="1065"/>
        <v>0.26649136080200958</v>
      </c>
      <c r="AAY18" s="92">
        <f t="shared" si="863"/>
        <v>5.2748211906518683E-2</v>
      </c>
      <c r="AAZ18" s="93">
        <f t="shared" si="864"/>
        <v>46157.624395041188</v>
      </c>
      <c r="ABA18" s="93">
        <f t="shared" si="865"/>
        <v>0</v>
      </c>
      <c r="ABB18" s="88" t="s">
        <v>17</v>
      </c>
      <c r="ABC18" s="88" t="s">
        <v>17</v>
      </c>
      <c r="ABD18" s="94">
        <f t="shared" si="1066"/>
        <v>3135.3069152391522</v>
      </c>
      <c r="ABE18" s="95">
        <f t="shared" si="866"/>
        <v>1.6087579081533976</v>
      </c>
      <c r="ABF18" s="96">
        <f t="shared" si="1067"/>
        <v>0.26649136080200958</v>
      </c>
      <c r="ABG18" s="92">
        <f t="shared" si="867"/>
        <v>5.2748211906518683E-2</v>
      </c>
      <c r="ABH18" s="93">
        <f t="shared" si="868"/>
        <v>46157.624395041188</v>
      </c>
      <c r="ABI18" s="93">
        <f t="shared" si="869"/>
        <v>0</v>
      </c>
      <c r="ABJ18" s="88" t="s">
        <v>17</v>
      </c>
      <c r="ABK18" s="88" t="s">
        <v>17</v>
      </c>
      <c r="ABL18" s="94">
        <f t="shared" si="1068"/>
        <v>3135.3069152391522</v>
      </c>
      <c r="ABM18" s="95">
        <f t="shared" si="870"/>
        <v>1.6087579081533976</v>
      </c>
      <c r="ABN18" s="96">
        <f t="shared" si="1069"/>
        <v>0.26649136080200958</v>
      </c>
      <c r="ABO18" s="92">
        <f t="shared" si="871"/>
        <v>5.2748211906518683E-2</v>
      </c>
      <c r="ABP18" s="93">
        <f t="shared" si="872"/>
        <v>46157.624395041188</v>
      </c>
      <c r="ABQ18" s="93">
        <f t="shared" si="873"/>
        <v>0</v>
      </c>
      <c r="ABR18" s="88" t="s">
        <v>17</v>
      </c>
      <c r="ABS18" s="88" t="s">
        <v>17</v>
      </c>
      <c r="ABT18" s="94">
        <f t="shared" si="1070"/>
        <v>3135.3069152391522</v>
      </c>
      <c r="ABU18" s="95">
        <f t="shared" si="874"/>
        <v>1.6087579081533976</v>
      </c>
      <c r="ABV18" s="96">
        <f t="shared" si="1071"/>
        <v>0.26649136080200958</v>
      </c>
      <c r="ABW18" s="92">
        <f t="shared" si="875"/>
        <v>5.2748211906518683E-2</v>
      </c>
      <c r="ABX18" s="93">
        <f t="shared" si="876"/>
        <v>46157.624395041188</v>
      </c>
      <c r="ABY18" s="93">
        <f t="shared" si="877"/>
        <v>0</v>
      </c>
      <c r="ABZ18" s="88" t="s">
        <v>17</v>
      </c>
      <c r="ACA18" s="88" t="s">
        <v>17</v>
      </c>
      <c r="ACB18" s="94">
        <f t="shared" si="1072"/>
        <v>3135.3069152391522</v>
      </c>
      <c r="ACC18" s="95">
        <f t="shared" si="878"/>
        <v>1.6087579081533976</v>
      </c>
      <c r="ACD18" s="96">
        <f t="shared" si="1073"/>
        <v>0.26649136080200958</v>
      </c>
      <c r="ACE18" s="92">
        <f t="shared" si="879"/>
        <v>5.2748211906518683E-2</v>
      </c>
      <c r="ACF18" s="93">
        <f t="shared" si="880"/>
        <v>46157.624395041188</v>
      </c>
      <c r="ACG18" s="93">
        <f t="shared" si="881"/>
        <v>0</v>
      </c>
      <c r="ACH18" s="88" t="s">
        <v>17</v>
      </c>
      <c r="ACI18" s="88" t="s">
        <v>17</v>
      </c>
      <c r="ACJ18" s="94">
        <f t="shared" si="1074"/>
        <v>3135.3069152391522</v>
      </c>
      <c r="ACK18" s="95">
        <f t="shared" si="882"/>
        <v>1.6087579081533976</v>
      </c>
      <c r="ACL18" s="96">
        <f t="shared" si="1075"/>
        <v>0.26649136080200958</v>
      </c>
      <c r="ACM18" s="92">
        <f t="shared" si="883"/>
        <v>5.2748211906518683E-2</v>
      </c>
      <c r="ACN18" s="93">
        <f t="shared" si="884"/>
        <v>46157.624395041188</v>
      </c>
      <c r="ACO18" s="93">
        <f t="shared" si="885"/>
        <v>0</v>
      </c>
      <c r="ACP18" s="88" t="s">
        <v>17</v>
      </c>
      <c r="ACQ18" s="88" t="s">
        <v>17</v>
      </c>
      <c r="ACR18" s="94">
        <f t="shared" si="1076"/>
        <v>3135.3069152391522</v>
      </c>
      <c r="ACS18" s="95">
        <f t="shared" si="886"/>
        <v>1.6087579081533976</v>
      </c>
      <c r="ACT18" s="96">
        <f t="shared" si="1077"/>
        <v>0.26649136080200958</v>
      </c>
      <c r="ACU18" s="92">
        <f t="shared" si="887"/>
        <v>5.2748211906518683E-2</v>
      </c>
      <c r="ACV18" s="93">
        <f t="shared" si="888"/>
        <v>46157.624395041188</v>
      </c>
      <c r="ACW18" s="93">
        <f t="shared" si="889"/>
        <v>0</v>
      </c>
      <c r="ACX18" s="88" t="s">
        <v>17</v>
      </c>
      <c r="ACY18" s="88" t="s">
        <v>17</v>
      </c>
      <c r="ACZ18" s="94">
        <f t="shared" si="1078"/>
        <v>3135.3069152391522</v>
      </c>
      <c r="ADA18" s="95">
        <f t="shared" si="890"/>
        <v>1.6087579081533976</v>
      </c>
      <c r="ADB18" s="96">
        <f t="shared" si="1079"/>
        <v>0.26649136080200958</v>
      </c>
      <c r="ADC18" s="92">
        <f t="shared" si="891"/>
        <v>5.2748211906518683E-2</v>
      </c>
      <c r="ADD18" s="93">
        <f t="shared" si="892"/>
        <v>46157.624395041188</v>
      </c>
      <c r="ADE18" s="93">
        <f t="shared" si="893"/>
        <v>0</v>
      </c>
      <c r="ADF18" s="88" t="s">
        <v>17</v>
      </c>
      <c r="ADG18" s="88" t="s">
        <v>17</v>
      </c>
      <c r="ADH18" s="94">
        <f t="shared" si="1080"/>
        <v>3135.3069152391522</v>
      </c>
      <c r="ADI18" s="95">
        <f t="shared" si="894"/>
        <v>1.6087579081533976</v>
      </c>
      <c r="ADJ18" s="96">
        <f t="shared" si="1081"/>
        <v>0.26649136080200958</v>
      </c>
      <c r="ADK18" s="92">
        <f t="shared" si="895"/>
        <v>5.2748211906518683E-2</v>
      </c>
      <c r="ADL18" s="93">
        <f t="shared" si="896"/>
        <v>46157.624395041188</v>
      </c>
      <c r="ADM18" s="93">
        <f t="shared" si="897"/>
        <v>0</v>
      </c>
      <c r="ADN18" s="88" t="s">
        <v>17</v>
      </c>
      <c r="ADO18" s="88" t="s">
        <v>17</v>
      </c>
      <c r="ADP18" s="94">
        <f t="shared" si="1082"/>
        <v>3135.3069152391522</v>
      </c>
      <c r="ADQ18" s="95">
        <f t="shared" si="898"/>
        <v>1.6087579081533976</v>
      </c>
      <c r="ADR18" s="96">
        <f t="shared" si="1083"/>
        <v>0.26649136080200958</v>
      </c>
      <c r="ADS18" s="92">
        <f t="shared" si="899"/>
        <v>5.2748211906518683E-2</v>
      </c>
      <c r="ADT18" s="93">
        <f t="shared" si="900"/>
        <v>46157.624395041188</v>
      </c>
      <c r="ADU18" s="93">
        <f t="shared" si="901"/>
        <v>0</v>
      </c>
      <c r="ADV18" s="88" t="s">
        <v>17</v>
      </c>
      <c r="ADW18" s="88" t="s">
        <v>17</v>
      </c>
      <c r="ADX18" s="94">
        <f t="shared" si="1084"/>
        <v>3135.3069152391522</v>
      </c>
      <c r="ADY18" s="95">
        <f t="shared" si="902"/>
        <v>1.6087579081533976</v>
      </c>
      <c r="ADZ18" s="96">
        <f t="shared" si="1085"/>
        <v>0.26649136080200958</v>
      </c>
      <c r="AEA18" s="92">
        <f t="shared" si="903"/>
        <v>5.2748211906518683E-2</v>
      </c>
      <c r="AEB18" s="93">
        <f t="shared" si="904"/>
        <v>46157.624395041188</v>
      </c>
      <c r="AEC18" s="93">
        <f t="shared" si="905"/>
        <v>0</v>
      </c>
      <c r="AED18" s="94">
        <f t="shared" si="1086"/>
        <v>897973.08270868752</v>
      </c>
      <c r="AEE18" s="97">
        <f t="shared" si="906"/>
        <v>1067052.804942379</v>
      </c>
      <c r="AEF18" s="88" t="s">
        <v>17</v>
      </c>
    </row>
    <row r="19" spans="1:812" s="35" customFormat="1" ht="31.5">
      <c r="A19" s="44" t="s">
        <v>140</v>
      </c>
      <c r="B19" s="88" t="s">
        <v>17</v>
      </c>
      <c r="C19" s="88" t="s">
        <v>17</v>
      </c>
      <c r="D19" s="88" t="s">
        <v>17</v>
      </c>
      <c r="E19" s="88" t="s">
        <v>17</v>
      </c>
      <c r="F19" s="88" t="s">
        <v>17</v>
      </c>
      <c r="G19" s="45">
        <f>'Исходные данные'!C21</f>
        <v>761</v>
      </c>
      <c r="H19" s="45">
        <f>'Исходные данные'!D21</f>
        <v>276400</v>
      </c>
      <c r="I19" s="89">
        <f>'Расчет поправочного коэф'!G20</f>
        <v>4.6799508115705786</v>
      </c>
      <c r="J19" s="45">
        <f t="shared" si="485"/>
        <v>286569.41786155722</v>
      </c>
      <c r="K19" s="90">
        <f t="shared" si="486"/>
        <v>739.77584475894514</v>
      </c>
      <c r="L19" s="91">
        <f t="shared" si="487"/>
        <v>0.55434840114227646</v>
      </c>
      <c r="M19" s="91">
        <f t="shared" si="907"/>
        <v>0.11845175803380691</v>
      </c>
      <c r="N19" s="88" t="s">
        <v>17</v>
      </c>
      <c r="O19" s="92">
        <f t="shared" si="488"/>
        <v>7.0122264413013988E-2</v>
      </c>
      <c r="P19" s="93">
        <f t="shared" si="489"/>
        <v>71212.779353893682</v>
      </c>
      <c r="Q19" s="93">
        <f t="shared" si="490"/>
        <v>71212.779353893682</v>
      </c>
      <c r="R19" s="88" t="s">
        <v>17</v>
      </c>
      <c r="S19" s="88" t="s">
        <v>17</v>
      </c>
      <c r="T19" s="94">
        <f t="shared" si="491"/>
        <v>833.35374141320756</v>
      </c>
      <c r="U19" s="95">
        <f t="shared" si="492"/>
        <v>0.60873286011274774</v>
      </c>
      <c r="V19" s="96">
        <f t="shared" si="908"/>
        <v>0.13007249106288335</v>
      </c>
      <c r="W19" s="92">
        <f t="shared" si="493"/>
        <v>6.8732151713388673E-2</v>
      </c>
      <c r="X19" s="93">
        <f t="shared" si="494"/>
        <v>71605.641569717758</v>
      </c>
      <c r="Y19" s="93">
        <f t="shared" si="495"/>
        <v>71605.641569717758</v>
      </c>
      <c r="Z19" s="88" t="s">
        <v>17</v>
      </c>
      <c r="AA19" s="88" t="s">
        <v>17</v>
      </c>
      <c r="AB19" s="94">
        <f t="shared" si="496"/>
        <v>927.44788276631891</v>
      </c>
      <c r="AC19" s="95">
        <f t="shared" si="497"/>
        <v>0.66111773163137988</v>
      </c>
      <c r="AD19" s="96">
        <f t="shared" si="909"/>
        <v>0.14126595732520331</v>
      </c>
      <c r="AE19" s="92">
        <f t="shared" si="498"/>
        <v>6.7132747607230758E-2</v>
      </c>
      <c r="AF19" s="93">
        <f t="shared" si="499"/>
        <v>71668.743067136704</v>
      </c>
      <c r="AG19" s="93">
        <f t="shared" si="500"/>
        <v>71668.743067136704</v>
      </c>
      <c r="AH19" s="88" t="s">
        <v>17</v>
      </c>
      <c r="AI19" s="88" t="s">
        <v>17</v>
      </c>
      <c r="AJ19" s="94">
        <f t="shared" si="501"/>
        <v>1021.6249433013212</v>
      </c>
      <c r="AK19" s="95">
        <f t="shared" si="502"/>
        <v>0.71138908075188412</v>
      </c>
      <c r="AL19" s="96">
        <f t="shared" si="910"/>
        <v>0.15200781149089554</v>
      </c>
      <c r="AM19" s="92">
        <f t="shared" si="503"/>
        <v>6.5410454682221258E-2</v>
      </c>
      <c r="AN19" s="93">
        <f t="shared" si="504"/>
        <v>71485.196906447149</v>
      </c>
      <c r="AO19" s="93">
        <f t="shared" si="505"/>
        <v>71485.196906447149</v>
      </c>
      <c r="AP19" s="88" t="s">
        <v>17</v>
      </c>
      <c r="AQ19" s="88" t="s">
        <v>17</v>
      </c>
      <c r="AR19" s="94">
        <f t="shared" si="506"/>
        <v>1115.560813086403</v>
      </c>
      <c r="AS19" s="95">
        <f t="shared" si="507"/>
        <v>0.75951031093205346</v>
      </c>
      <c r="AT19" s="96">
        <f t="shared" si="911"/>
        <v>0.16229023370379483</v>
      </c>
      <c r="AU19" s="92">
        <f t="shared" si="508"/>
        <v>6.3626193455898872E-2</v>
      </c>
      <c r="AV19" s="93">
        <f t="shared" si="509"/>
        <v>71118.104745429213</v>
      </c>
      <c r="AW19" s="93">
        <f t="shared" si="510"/>
        <v>71118.104745429213</v>
      </c>
      <c r="AX19" s="88" t="s">
        <v>17</v>
      </c>
      <c r="AY19" s="88" t="s">
        <v>17</v>
      </c>
      <c r="AZ19" s="94">
        <f t="shared" si="511"/>
        <v>1209.0143015823678</v>
      </c>
      <c r="BA19" s="95">
        <f t="shared" si="512"/>
        <v>0.8054970463000376</v>
      </c>
      <c r="BB19" s="96">
        <f t="shared" si="912"/>
        <v>0.17211656248791107</v>
      </c>
      <c r="BC19" s="92">
        <f t="shared" si="513"/>
        <v>6.1822538898737567E-2</v>
      </c>
      <c r="BD19" s="93">
        <f t="shared" si="514"/>
        <v>70615.327763620357</v>
      </c>
      <c r="BE19" s="93">
        <f t="shared" si="515"/>
        <v>70615.327763620357</v>
      </c>
      <c r="BF19" s="88" t="s">
        <v>17</v>
      </c>
      <c r="BG19" s="88" t="s">
        <v>17</v>
      </c>
      <c r="BH19" s="94">
        <f t="shared" si="516"/>
        <v>1301.8071107329858</v>
      </c>
      <c r="BI19" s="95">
        <f t="shared" si="517"/>
        <v>0.84939934115470883</v>
      </c>
      <c r="BJ19" s="96">
        <f t="shared" si="913"/>
        <v>0.18149749331866433</v>
      </c>
      <c r="BK19" s="92">
        <f t="shared" si="518"/>
        <v>6.0028860427588565E-2</v>
      </c>
      <c r="BL19" s="93">
        <f t="shared" si="519"/>
        <v>70013.127047428527</v>
      </c>
      <c r="BM19" s="93">
        <f t="shared" si="520"/>
        <v>70013.127047428527</v>
      </c>
      <c r="BN19" s="88" t="s">
        <v>17</v>
      </c>
      <c r="BO19" s="88" t="s">
        <v>17</v>
      </c>
      <c r="BP19" s="94">
        <f t="shared" si="521"/>
        <v>1393.8085917414335</v>
      </c>
      <c r="BQ19" s="95">
        <f t="shared" si="522"/>
        <v>0.89128911072827255</v>
      </c>
      <c r="BR19" s="96">
        <f t="shared" si="914"/>
        <v>0.19044839286017162</v>
      </c>
      <c r="BS19" s="92">
        <f t="shared" si="523"/>
        <v>5.8265034135484117E-2</v>
      </c>
      <c r="BT19" s="93">
        <f t="shared" si="524"/>
        <v>69338.9400758517</v>
      </c>
      <c r="BU19" s="93">
        <f t="shared" si="525"/>
        <v>69338.9400758517</v>
      </c>
      <c r="BV19" s="88" t="s">
        <v>17</v>
      </c>
      <c r="BW19" s="88" t="s">
        <v>17</v>
      </c>
      <c r="BX19" s="94">
        <f t="shared" si="526"/>
        <v>1484.9241503167971</v>
      </c>
      <c r="BY19" s="95">
        <f t="shared" si="527"/>
        <v>0.9312512938750519</v>
      </c>
      <c r="BZ19" s="96">
        <f t="shared" si="915"/>
        <v>0.1989874106310375</v>
      </c>
      <c r="CA19" s="92">
        <f t="shared" si="528"/>
        <v>5.6544128950762634E-2</v>
      </c>
      <c r="CB19" s="93">
        <f t="shared" si="529"/>
        <v>68613.497309994447</v>
      </c>
      <c r="CC19" s="93">
        <f t="shared" si="530"/>
        <v>68613.497309994447</v>
      </c>
      <c r="CD19" s="88" t="s">
        <v>17</v>
      </c>
      <c r="CE19" s="88" t="s">
        <v>17</v>
      </c>
      <c r="CF19" s="94">
        <f t="shared" si="531"/>
        <v>1575.0864332471444</v>
      </c>
      <c r="CG19" s="95">
        <f t="shared" si="532"/>
        <v>0.96937768745272712</v>
      </c>
      <c r="CH19" s="96">
        <f t="shared" si="916"/>
        <v>0.20713416155060113</v>
      </c>
      <c r="CI19" s="92">
        <f t="shared" si="533"/>
        <v>5.4874352496715267E-2</v>
      </c>
      <c r="CJ19" s="93">
        <f t="shared" si="534"/>
        <v>67852.43491171721</v>
      </c>
      <c r="CK19" s="93">
        <f t="shared" si="535"/>
        <v>67852.43491171721</v>
      </c>
      <c r="CL19" s="88" t="s">
        <v>17</v>
      </c>
      <c r="CM19" s="88" t="s">
        <v>17</v>
      </c>
      <c r="CN19" s="94">
        <f t="shared" si="536"/>
        <v>1664.248634182384</v>
      </c>
      <c r="CO19" s="95">
        <f t="shared" si="537"/>
        <v>1.0057626937855795</v>
      </c>
      <c r="CP19" s="96">
        <f t="shared" si="917"/>
        <v>0.21490881726768582</v>
      </c>
      <c r="CQ19" s="92">
        <f t="shared" si="538"/>
        <v>5.3260461179502144E-2</v>
      </c>
      <c r="CR19" s="93">
        <f t="shared" si="539"/>
        <v>67067.522880627352</v>
      </c>
      <c r="CS19" s="93">
        <f t="shared" si="540"/>
        <v>67067.522880627352</v>
      </c>
      <c r="CT19" s="88" t="s">
        <v>17</v>
      </c>
      <c r="CU19" s="88" t="s">
        <v>17</v>
      </c>
      <c r="CV19" s="94">
        <f t="shared" si="541"/>
        <v>1752.3794132633659</v>
      </c>
      <c r="CW19" s="95">
        <f t="shared" si="542"/>
        <v>1.0405004363738137</v>
      </c>
      <c r="CX19" s="96">
        <f t="shared" si="918"/>
        <v>0.22233148985269455</v>
      </c>
      <c r="CY19" s="92">
        <f t="shared" si="543"/>
        <v>5.1704781609729994E-2</v>
      </c>
      <c r="CZ19" s="93">
        <f t="shared" si="544"/>
        <v>66267.599780051387</v>
      </c>
      <c r="DA19" s="93">
        <f t="shared" si="545"/>
        <v>66267.599780051387</v>
      </c>
      <c r="DB19" s="88" t="s">
        <v>17</v>
      </c>
      <c r="DC19" s="88" t="s">
        <v>17</v>
      </c>
      <c r="DD19" s="94">
        <f t="shared" si="546"/>
        <v>1839.4590450374149</v>
      </c>
      <c r="DE19" s="95">
        <f t="shared" si="547"/>
        <v>1.0736828515403416</v>
      </c>
      <c r="DF19" s="96">
        <f t="shared" si="919"/>
        <v>0.22942182402554281</v>
      </c>
      <c r="DG19" s="92">
        <f t="shared" si="548"/>
        <v>5.0207949589412798E-2</v>
      </c>
      <c r="DH19" s="93">
        <f t="shared" si="549"/>
        <v>65459.283707471535</v>
      </c>
      <c r="DI19" s="93">
        <f t="shared" si="550"/>
        <v>65459.283707471535</v>
      </c>
      <c r="DJ19" s="88" t="s">
        <v>17</v>
      </c>
      <c r="DK19" s="88" t="s">
        <v>17</v>
      </c>
      <c r="DL19" s="94">
        <f t="shared" si="551"/>
        <v>1925.4765006319899</v>
      </c>
      <c r="DM19" s="95">
        <f t="shared" si="552"/>
        <v>1.1053984731131643</v>
      </c>
      <c r="DN19" s="96">
        <f t="shared" si="920"/>
        <v>0.23619873746967773</v>
      </c>
      <c r="DO19" s="92">
        <f t="shared" si="553"/>
        <v>4.8769443629831599E-2</v>
      </c>
      <c r="DP19" s="93">
        <f t="shared" si="554"/>
        <v>64647.512707869144</v>
      </c>
      <c r="DQ19" s="93">
        <f t="shared" si="555"/>
        <v>64647.512707869144</v>
      </c>
      <c r="DR19" s="88" t="s">
        <v>17</v>
      </c>
      <c r="DS19" s="88" t="s">
        <v>17</v>
      </c>
      <c r="DT19" s="94">
        <f t="shared" si="556"/>
        <v>2010.4272400641437</v>
      </c>
      <c r="DU19" s="95">
        <f t="shared" si="557"/>
        <v>1.1357317060419996</v>
      </c>
      <c r="DV19" s="96">
        <f t="shared" si="921"/>
        <v>0.24268026562032416</v>
      </c>
      <c r="DW19" s="92">
        <f t="shared" si="558"/>
        <v>4.7387968907802919E-2</v>
      </c>
      <c r="DX19" s="93">
        <f t="shared" si="559"/>
        <v>63835.955244493132</v>
      </c>
      <c r="DY19" s="93">
        <f t="shared" si="560"/>
        <v>63835.955244493132</v>
      </c>
      <c r="DZ19" s="88" t="s">
        <v>17</v>
      </c>
      <c r="EA19" s="88" t="s">
        <v>17</v>
      </c>
      <c r="EB19" s="94">
        <f t="shared" si="561"/>
        <v>2094.3115439333856</v>
      </c>
      <c r="EC19" s="95">
        <f t="shared" si="562"/>
        <v>1.1647624417792266</v>
      </c>
      <c r="ED19" s="96">
        <f t="shared" si="922"/>
        <v>0.2488834794800622</v>
      </c>
      <c r="EE19" s="92">
        <f t="shared" si="563"/>
        <v>4.6061732354258339E-2</v>
      </c>
      <c r="EF19" s="93">
        <f t="shared" si="564"/>
        <v>63027.32172237114</v>
      </c>
      <c r="EG19" s="93">
        <f t="shared" si="565"/>
        <v>63027.32172237114</v>
      </c>
      <c r="EH19" s="88" t="s">
        <v>17</v>
      </c>
      <c r="EI19" s="88" t="s">
        <v>17</v>
      </c>
      <c r="EJ19" s="94">
        <f t="shared" si="566"/>
        <v>2177.1332544752663</v>
      </c>
      <c r="EK19" s="95">
        <f t="shared" si="567"/>
        <v>1.1924214031877653</v>
      </c>
      <c r="EL19" s="96">
        <f t="shared" si="923"/>
        <v>0.25479357608623926</v>
      </c>
      <c r="EM19" s="92">
        <f t="shared" si="568"/>
        <v>4.487967506798346E-2</v>
      </c>
      <c r="EN19" s="93">
        <f t="shared" si="569"/>
        <v>62357.631241000912</v>
      </c>
      <c r="EO19" s="93">
        <f t="shared" si="570"/>
        <v>62357.631241000912</v>
      </c>
      <c r="EP19" s="88" t="s">
        <v>17</v>
      </c>
      <c r="EQ19" s="88" t="s">
        <v>17</v>
      </c>
      <c r="ER19" s="94">
        <f t="shared" si="571"/>
        <v>2259.0749512439929</v>
      </c>
      <c r="ES19" s="95">
        <f t="shared" si="572"/>
        <v>1.2187800042255705</v>
      </c>
      <c r="ET19" s="96">
        <f t="shared" si="924"/>
        <v>0.26042581499196382</v>
      </c>
      <c r="EU19" s="92">
        <f t="shared" si="573"/>
        <v>4.3864236782104549E-2</v>
      </c>
      <c r="EV19" s="93">
        <f t="shared" si="574"/>
        <v>61872.911641343198</v>
      </c>
      <c r="EW19" s="93">
        <f t="shared" si="575"/>
        <v>61872.911641343198</v>
      </c>
      <c r="EX19" s="88" t="s">
        <v>17</v>
      </c>
      <c r="EY19" s="88" t="s">
        <v>17</v>
      </c>
      <c r="EZ19" s="94">
        <f t="shared" si="576"/>
        <v>2340.37969715903</v>
      </c>
      <c r="FA19" s="95">
        <f t="shared" si="577"/>
        <v>1.2440445993248241</v>
      </c>
      <c r="FB19" s="96">
        <f t="shared" si="925"/>
        <v>0.26582428948806114</v>
      </c>
      <c r="FC19" s="92">
        <f t="shared" si="578"/>
        <v>4.2958177850250245E-2</v>
      </c>
      <c r="FD19" s="93">
        <f t="shared" si="579"/>
        <v>61500.81629888717</v>
      </c>
      <c r="FE19" s="93">
        <f t="shared" si="580"/>
        <v>61500.81629888717</v>
      </c>
      <c r="FF19" s="88" t="s">
        <v>17</v>
      </c>
      <c r="FG19" s="88" t="s">
        <v>17</v>
      </c>
      <c r="FH19" s="94">
        <f t="shared" si="581"/>
        <v>2421.1954873021141</v>
      </c>
      <c r="FI19" s="95">
        <f t="shared" si="582"/>
        <v>1.2683547202995091</v>
      </c>
      <c r="FJ19" s="96">
        <f t="shared" si="926"/>
        <v>0.27101881437806241</v>
      </c>
      <c r="FK19" s="92">
        <f t="shared" si="583"/>
        <v>4.2126586169960234E-2</v>
      </c>
      <c r="FL19" s="93">
        <f t="shared" si="584"/>
        <v>61196.988278575685</v>
      </c>
      <c r="FM19" s="93">
        <f t="shared" si="585"/>
        <v>61196.988278575685</v>
      </c>
      <c r="FN19" s="88" t="s">
        <v>17</v>
      </c>
      <c r="FO19" s="88" t="s">
        <v>17</v>
      </c>
      <c r="FP19" s="94">
        <f t="shared" si="927"/>
        <v>2501.6120290610838</v>
      </c>
      <c r="FQ19" s="95">
        <f t="shared" si="586"/>
        <v>1.2918083924762256</v>
      </c>
      <c r="FR19" s="96">
        <f t="shared" si="928"/>
        <v>0.27603033546472217</v>
      </c>
      <c r="FS19" s="92">
        <f t="shared" si="587"/>
        <v>4.1348058524440512E-2</v>
      </c>
      <c r="FT19" s="93">
        <f t="shared" si="588"/>
        <v>60934.272994482737</v>
      </c>
      <c r="FU19" s="93">
        <f t="shared" si="589"/>
        <v>27412.833871648996</v>
      </c>
      <c r="FV19" s="88" t="s">
        <v>17</v>
      </c>
      <c r="FW19" s="88" t="s">
        <v>17</v>
      </c>
      <c r="FX19" s="94">
        <f t="shared" si="929"/>
        <v>2537.6341497859839</v>
      </c>
      <c r="FY19" s="95">
        <f t="shared" si="590"/>
        <v>1.3020859255040198</v>
      </c>
      <c r="FZ19" s="96">
        <f t="shared" si="930"/>
        <v>0.27822641261202558</v>
      </c>
      <c r="GA19" s="92">
        <f t="shared" si="591"/>
        <v>4.1013160096502688E-2</v>
      </c>
      <c r="GB19" s="93">
        <f t="shared" si="592"/>
        <v>60827.120191897076</v>
      </c>
      <c r="GC19" s="93">
        <f t="shared" si="593"/>
        <v>0</v>
      </c>
      <c r="GD19" s="88" t="s">
        <v>17</v>
      </c>
      <c r="GE19" s="88" t="s">
        <v>17</v>
      </c>
      <c r="GF19" s="94">
        <f t="shared" si="931"/>
        <v>2537.6341497859839</v>
      </c>
      <c r="GG19" s="95">
        <f t="shared" si="594"/>
        <v>1.3020859255040198</v>
      </c>
      <c r="GH19" s="96">
        <f t="shared" si="932"/>
        <v>0.27822641261202558</v>
      </c>
      <c r="GI19" s="92">
        <f t="shared" si="595"/>
        <v>4.1013160096502688E-2</v>
      </c>
      <c r="GJ19" s="93">
        <f t="shared" si="596"/>
        <v>60827.120191897076</v>
      </c>
      <c r="GK19" s="93">
        <f t="shared" si="597"/>
        <v>0</v>
      </c>
      <c r="GL19" s="88" t="s">
        <v>17</v>
      </c>
      <c r="GM19" s="88" t="s">
        <v>17</v>
      </c>
      <c r="GN19" s="94">
        <f t="shared" si="933"/>
        <v>2537.6341497859839</v>
      </c>
      <c r="GO19" s="95">
        <f t="shared" si="598"/>
        <v>1.3020859255040198</v>
      </c>
      <c r="GP19" s="96">
        <f t="shared" si="934"/>
        <v>0.27822641261202558</v>
      </c>
      <c r="GQ19" s="92">
        <f t="shared" si="599"/>
        <v>4.1013160096502688E-2</v>
      </c>
      <c r="GR19" s="93">
        <f t="shared" si="600"/>
        <v>60827.120191897076</v>
      </c>
      <c r="GS19" s="93">
        <f t="shared" si="601"/>
        <v>0</v>
      </c>
      <c r="GT19" s="88" t="s">
        <v>17</v>
      </c>
      <c r="GU19" s="88" t="s">
        <v>17</v>
      </c>
      <c r="GV19" s="94">
        <f t="shared" si="1087"/>
        <v>2537.6341497859839</v>
      </c>
      <c r="GW19" s="95">
        <f t="shared" si="602"/>
        <v>1.3020859255040198</v>
      </c>
      <c r="GX19" s="96">
        <f t="shared" si="935"/>
        <v>0.27822641261202558</v>
      </c>
      <c r="GY19" s="92">
        <f t="shared" si="603"/>
        <v>4.1013160096502688E-2</v>
      </c>
      <c r="GZ19" s="93">
        <f t="shared" si="604"/>
        <v>60827.120191897076</v>
      </c>
      <c r="HA19" s="93">
        <f t="shared" si="605"/>
        <v>0</v>
      </c>
      <c r="HB19" s="88" t="s">
        <v>17</v>
      </c>
      <c r="HC19" s="88" t="s">
        <v>17</v>
      </c>
      <c r="HD19" s="94">
        <f t="shared" si="936"/>
        <v>2537.6341497859839</v>
      </c>
      <c r="HE19" s="95">
        <f t="shared" si="606"/>
        <v>1.3020859255040198</v>
      </c>
      <c r="HF19" s="96">
        <f t="shared" si="937"/>
        <v>0.27822641261202558</v>
      </c>
      <c r="HG19" s="92">
        <f t="shared" si="607"/>
        <v>4.1013160096502688E-2</v>
      </c>
      <c r="HH19" s="93">
        <f t="shared" si="608"/>
        <v>60827.120191897076</v>
      </c>
      <c r="HI19" s="93">
        <f t="shared" si="609"/>
        <v>0</v>
      </c>
      <c r="HJ19" s="88" t="s">
        <v>17</v>
      </c>
      <c r="HK19" s="88" t="s">
        <v>17</v>
      </c>
      <c r="HL19" s="94">
        <f t="shared" si="938"/>
        <v>2537.6341497859839</v>
      </c>
      <c r="HM19" s="95">
        <f t="shared" si="610"/>
        <v>1.3020859255040198</v>
      </c>
      <c r="HN19" s="96">
        <f t="shared" si="939"/>
        <v>0.27822641261202558</v>
      </c>
      <c r="HO19" s="92">
        <f t="shared" si="611"/>
        <v>4.1013160096502688E-2</v>
      </c>
      <c r="HP19" s="93">
        <f t="shared" si="612"/>
        <v>60827.120191897076</v>
      </c>
      <c r="HQ19" s="93">
        <f t="shared" si="613"/>
        <v>0</v>
      </c>
      <c r="HR19" s="88" t="s">
        <v>17</v>
      </c>
      <c r="HS19" s="88" t="s">
        <v>17</v>
      </c>
      <c r="HT19" s="94">
        <f t="shared" si="940"/>
        <v>2537.6341497859839</v>
      </c>
      <c r="HU19" s="95">
        <f t="shared" si="614"/>
        <v>1.3020859255040198</v>
      </c>
      <c r="HV19" s="96">
        <f t="shared" si="941"/>
        <v>0.27822641261202558</v>
      </c>
      <c r="HW19" s="92">
        <f t="shared" si="615"/>
        <v>4.1013160096502688E-2</v>
      </c>
      <c r="HX19" s="93">
        <f t="shared" si="616"/>
        <v>60827.120191897076</v>
      </c>
      <c r="HY19" s="93">
        <f t="shared" si="617"/>
        <v>0</v>
      </c>
      <c r="HZ19" s="88" t="s">
        <v>17</v>
      </c>
      <c r="IA19" s="88" t="s">
        <v>17</v>
      </c>
      <c r="IB19" s="94">
        <f t="shared" si="942"/>
        <v>2537.6341497859839</v>
      </c>
      <c r="IC19" s="95">
        <f t="shared" si="618"/>
        <v>1.3020859255040198</v>
      </c>
      <c r="ID19" s="96">
        <f t="shared" si="943"/>
        <v>0.27822641261202558</v>
      </c>
      <c r="IE19" s="92">
        <f t="shared" si="619"/>
        <v>4.1013160096502688E-2</v>
      </c>
      <c r="IF19" s="93">
        <f t="shared" si="620"/>
        <v>60827.120191897076</v>
      </c>
      <c r="IG19" s="93">
        <f t="shared" si="621"/>
        <v>0</v>
      </c>
      <c r="IH19" s="88" t="s">
        <v>17</v>
      </c>
      <c r="II19" s="88" t="s">
        <v>17</v>
      </c>
      <c r="IJ19" s="94">
        <f t="shared" si="944"/>
        <v>2537.6341497859839</v>
      </c>
      <c r="IK19" s="95">
        <f t="shared" si="622"/>
        <v>1.3020859255040198</v>
      </c>
      <c r="IL19" s="96">
        <f t="shared" si="945"/>
        <v>0.27822641261202558</v>
      </c>
      <c r="IM19" s="92">
        <f t="shared" si="623"/>
        <v>4.1013160096502688E-2</v>
      </c>
      <c r="IN19" s="93">
        <f t="shared" si="624"/>
        <v>60827.120191897076</v>
      </c>
      <c r="IO19" s="93">
        <f t="shared" si="625"/>
        <v>0</v>
      </c>
      <c r="IP19" s="88" t="s">
        <v>17</v>
      </c>
      <c r="IQ19" s="88" t="s">
        <v>17</v>
      </c>
      <c r="IR19" s="94">
        <f t="shared" si="946"/>
        <v>2537.6341497859839</v>
      </c>
      <c r="IS19" s="95">
        <f t="shared" si="626"/>
        <v>1.3020859255040198</v>
      </c>
      <c r="IT19" s="96">
        <f t="shared" si="947"/>
        <v>0.27822641261202558</v>
      </c>
      <c r="IU19" s="92">
        <f t="shared" si="627"/>
        <v>4.1013160096502688E-2</v>
      </c>
      <c r="IV19" s="93">
        <f t="shared" si="628"/>
        <v>60827.120191897076</v>
      </c>
      <c r="IW19" s="93">
        <f t="shared" si="629"/>
        <v>0</v>
      </c>
      <c r="IX19" s="88" t="s">
        <v>17</v>
      </c>
      <c r="IY19" s="88" t="s">
        <v>17</v>
      </c>
      <c r="IZ19" s="94">
        <f t="shared" si="948"/>
        <v>2537.6341497859839</v>
      </c>
      <c r="JA19" s="95">
        <f t="shared" si="630"/>
        <v>1.3020859255040198</v>
      </c>
      <c r="JB19" s="96">
        <f t="shared" si="949"/>
        <v>0.27822641261202558</v>
      </c>
      <c r="JC19" s="92">
        <f t="shared" si="631"/>
        <v>4.1013160096502688E-2</v>
      </c>
      <c r="JD19" s="93">
        <f t="shared" si="632"/>
        <v>60827.120191897076</v>
      </c>
      <c r="JE19" s="93">
        <f t="shared" si="633"/>
        <v>0</v>
      </c>
      <c r="JF19" s="88" t="s">
        <v>17</v>
      </c>
      <c r="JG19" s="88" t="s">
        <v>17</v>
      </c>
      <c r="JH19" s="94">
        <f t="shared" si="950"/>
        <v>2537.6341497859839</v>
      </c>
      <c r="JI19" s="95">
        <f t="shared" si="634"/>
        <v>1.3020859255040198</v>
      </c>
      <c r="JJ19" s="96">
        <f t="shared" si="951"/>
        <v>0.27822641261202558</v>
      </c>
      <c r="JK19" s="92">
        <f t="shared" si="635"/>
        <v>4.1013160096502688E-2</v>
      </c>
      <c r="JL19" s="93">
        <f t="shared" si="636"/>
        <v>60827.120191897076</v>
      </c>
      <c r="JM19" s="93">
        <f t="shared" si="637"/>
        <v>0</v>
      </c>
      <c r="JN19" s="88" t="s">
        <v>17</v>
      </c>
      <c r="JO19" s="88" t="s">
        <v>17</v>
      </c>
      <c r="JP19" s="94">
        <f t="shared" si="952"/>
        <v>2537.6341497859839</v>
      </c>
      <c r="JQ19" s="95">
        <f t="shared" si="638"/>
        <v>1.3020859255040198</v>
      </c>
      <c r="JR19" s="96">
        <f t="shared" si="953"/>
        <v>0.27822641261202558</v>
      </c>
      <c r="JS19" s="92">
        <f t="shared" si="639"/>
        <v>4.1013160096502688E-2</v>
      </c>
      <c r="JT19" s="93">
        <f t="shared" si="640"/>
        <v>60827.120191897076</v>
      </c>
      <c r="JU19" s="93">
        <f t="shared" si="641"/>
        <v>0</v>
      </c>
      <c r="JV19" s="88" t="s">
        <v>17</v>
      </c>
      <c r="JW19" s="88" t="s">
        <v>17</v>
      </c>
      <c r="JX19" s="94">
        <f t="shared" si="954"/>
        <v>2537.6341497859839</v>
      </c>
      <c r="JY19" s="95">
        <f t="shared" si="642"/>
        <v>1.3020859255040198</v>
      </c>
      <c r="JZ19" s="96">
        <f t="shared" si="955"/>
        <v>0.27822641261202558</v>
      </c>
      <c r="KA19" s="92">
        <f t="shared" si="643"/>
        <v>4.1013160096502688E-2</v>
      </c>
      <c r="KB19" s="93">
        <f t="shared" si="644"/>
        <v>60827.120191897076</v>
      </c>
      <c r="KC19" s="93">
        <f t="shared" si="645"/>
        <v>0</v>
      </c>
      <c r="KD19" s="88" t="s">
        <v>17</v>
      </c>
      <c r="KE19" s="88" t="s">
        <v>17</v>
      </c>
      <c r="KF19" s="94">
        <f t="shared" si="956"/>
        <v>2537.6341497859839</v>
      </c>
      <c r="KG19" s="95">
        <f t="shared" si="646"/>
        <v>1.3020859255040198</v>
      </c>
      <c r="KH19" s="96">
        <f t="shared" si="957"/>
        <v>0.27822641261202558</v>
      </c>
      <c r="KI19" s="92">
        <f t="shared" si="647"/>
        <v>4.1013160096502688E-2</v>
      </c>
      <c r="KJ19" s="93">
        <f t="shared" si="648"/>
        <v>60827.120191897076</v>
      </c>
      <c r="KK19" s="93">
        <f t="shared" si="649"/>
        <v>0</v>
      </c>
      <c r="KL19" s="88" t="s">
        <v>17</v>
      </c>
      <c r="KM19" s="88" t="s">
        <v>17</v>
      </c>
      <c r="KN19" s="94">
        <f t="shared" si="958"/>
        <v>2537.6341497859839</v>
      </c>
      <c r="KO19" s="95">
        <f t="shared" si="650"/>
        <v>1.3020859255040198</v>
      </c>
      <c r="KP19" s="96">
        <f t="shared" si="959"/>
        <v>0.27822641261202558</v>
      </c>
      <c r="KQ19" s="92">
        <f t="shared" si="651"/>
        <v>4.1013160096502688E-2</v>
      </c>
      <c r="KR19" s="93">
        <f t="shared" si="652"/>
        <v>60827.120191897076</v>
      </c>
      <c r="KS19" s="93">
        <f t="shared" si="653"/>
        <v>0</v>
      </c>
      <c r="KT19" s="88" t="s">
        <v>17</v>
      </c>
      <c r="KU19" s="88" t="s">
        <v>17</v>
      </c>
      <c r="KV19" s="94">
        <f t="shared" si="960"/>
        <v>2537.6341497859839</v>
      </c>
      <c r="KW19" s="95">
        <f t="shared" si="654"/>
        <v>1.3020859255040198</v>
      </c>
      <c r="KX19" s="96">
        <f t="shared" si="961"/>
        <v>0.27822641261202558</v>
      </c>
      <c r="KY19" s="92">
        <f t="shared" si="655"/>
        <v>4.1013160096502688E-2</v>
      </c>
      <c r="KZ19" s="93">
        <f t="shared" si="656"/>
        <v>60827.120191897076</v>
      </c>
      <c r="LA19" s="93">
        <f t="shared" si="657"/>
        <v>0</v>
      </c>
      <c r="LB19" s="88" t="s">
        <v>17</v>
      </c>
      <c r="LC19" s="88" t="s">
        <v>17</v>
      </c>
      <c r="LD19" s="94">
        <f t="shared" si="962"/>
        <v>2537.6341497859839</v>
      </c>
      <c r="LE19" s="95">
        <f t="shared" si="658"/>
        <v>1.3020859255040198</v>
      </c>
      <c r="LF19" s="96">
        <f t="shared" si="963"/>
        <v>0.27822641261202558</v>
      </c>
      <c r="LG19" s="92">
        <f t="shared" si="659"/>
        <v>4.1013160096502688E-2</v>
      </c>
      <c r="LH19" s="93">
        <f t="shared" si="660"/>
        <v>60827.120191897076</v>
      </c>
      <c r="LI19" s="93">
        <f t="shared" si="661"/>
        <v>0</v>
      </c>
      <c r="LJ19" s="88" t="s">
        <v>17</v>
      </c>
      <c r="LK19" s="88" t="s">
        <v>17</v>
      </c>
      <c r="LL19" s="94">
        <f t="shared" si="964"/>
        <v>2537.6341497859839</v>
      </c>
      <c r="LM19" s="95">
        <f t="shared" si="662"/>
        <v>1.3020859255040198</v>
      </c>
      <c r="LN19" s="96">
        <f t="shared" si="965"/>
        <v>0.27822641261202558</v>
      </c>
      <c r="LO19" s="92">
        <f t="shared" si="663"/>
        <v>4.1013160096502688E-2</v>
      </c>
      <c r="LP19" s="93">
        <f t="shared" si="664"/>
        <v>60827.120191897076</v>
      </c>
      <c r="LQ19" s="93">
        <f t="shared" si="665"/>
        <v>0</v>
      </c>
      <c r="LR19" s="88" t="s">
        <v>17</v>
      </c>
      <c r="LS19" s="88" t="s">
        <v>17</v>
      </c>
      <c r="LT19" s="94">
        <f t="shared" si="966"/>
        <v>2537.6341497859839</v>
      </c>
      <c r="LU19" s="95">
        <f t="shared" si="666"/>
        <v>1.3020859255040198</v>
      </c>
      <c r="LV19" s="96">
        <f t="shared" si="967"/>
        <v>0.27822641261202558</v>
      </c>
      <c r="LW19" s="92">
        <f t="shared" si="667"/>
        <v>4.1013160096502688E-2</v>
      </c>
      <c r="LX19" s="93">
        <f t="shared" si="668"/>
        <v>60827.120191897076</v>
      </c>
      <c r="LY19" s="93">
        <f t="shared" si="669"/>
        <v>0</v>
      </c>
      <c r="LZ19" s="88" t="s">
        <v>17</v>
      </c>
      <c r="MA19" s="88" t="s">
        <v>17</v>
      </c>
      <c r="MB19" s="94">
        <f t="shared" si="968"/>
        <v>2537.6341497859839</v>
      </c>
      <c r="MC19" s="95">
        <f t="shared" si="670"/>
        <v>1.3020859255040198</v>
      </c>
      <c r="MD19" s="96">
        <f t="shared" si="969"/>
        <v>0.27822641261202558</v>
      </c>
      <c r="ME19" s="92">
        <f t="shared" si="671"/>
        <v>4.1013160096502688E-2</v>
      </c>
      <c r="MF19" s="93">
        <f t="shared" si="672"/>
        <v>60827.120191897076</v>
      </c>
      <c r="MG19" s="93">
        <f t="shared" si="673"/>
        <v>0</v>
      </c>
      <c r="MH19" s="88" t="s">
        <v>17</v>
      </c>
      <c r="MI19" s="88" t="s">
        <v>17</v>
      </c>
      <c r="MJ19" s="94">
        <f t="shared" si="970"/>
        <v>2537.6341497859839</v>
      </c>
      <c r="MK19" s="95">
        <f t="shared" si="674"/>
        <v>1.3020859255040198</v>
      </c>
      <c r="ML19" s="96">
        <f t="shared" si="971"/>
        <v>0.27822641261202558</v>
      </c>
      <c r="MM19" s="92">
        <f t="shared" si="675"/>
        <v>4.1013160096502688E-2</v>
      </c>
      <c r="MN19" s="93">
        <f t="shared" si="676"/>
        <v>60827.120191897076</v>
      </c>
      <c r="MO19" s="93">
        <f t="shared" si="677"/>
        <v>0</v>
      </c>
      <c r="MP19" s="88" t="s">
        <v>17</v>
      </c>
      <c r="MQ19" s="88" t="s">
        <v>17</v>
      </c>
      <c r="MR19" s="94">
        <f t="shared" si="972"/>
        <v>2537.6341497859839</v>
      </c>
      <c r="MS19" s="95">
        <f t="shared" si="678"/>
        <v>1.3020859255040198</v>
      </c>
      <c r="MT19" s="96">
        <f t="shared" si="973"/>
        <v>0.27822641261202558</v>
      </c>
      <c r="MU19" s="92">
        <f t="shared" si="679"/>
        <v>4.1013160096502688E-2</v>
      </c>
      <c r="MV19" s="93">
        <f t="shared" si="680"/>
        <v>60827.120191897076</v>
      </c>
      <c r="MW19" s="93">
        <f t="shared" si="681"/>
        <v>0</v>
      </c>
      <c r="MX19" s="88" t="s">
        <v>17</v>
      </c>
      <c r="MY19" s="88" t="s">
        <v>17</v>
      </c>
      <c r="MZ19" s="94">
        <f t="shared" si="974"/>
        <v>2537.6341497859839</v>
      </c>
      <c r="NA19" s="95">
        <f t="shared" si="682"/>
        <v>1.3020859255040198</v>
      </c>
      <c r="NB19" s="96">
        <f t="shared" si="975"/>
        <v>0.27822641261202558</v>
      </c>
      <c r="NC19" s="92">
        <f t="shared" si="683"/>
        <v>4.1013160096502688E-2</v>
      </c>
      <c r="ND19" s="93">
        <f t="shared" si="684"/>
        <v>60827.120191897076</v>
      </c>
      <c r="NE19" s="93">
        <f t="shared" si="685"/>
        <v>0</v>
      </c>
      <c r="NF19" s="88" t="s">
        <v>17</v>
      </c>
      <c r="NG19" s="88" t="s">
        <v>17</v>
      </c>
      <c r="NH19" s="94">
        <f t="shared" si="976"/>
        <v>2537.6341497859839</v>
      </c>
      <c r="NI19" s="95">
        <f t="shared" si="686"/>
        <v>1.3020859255040198</v>
      </c>
      <c r="NJ19" s="96">
        <f t="shared" si="977"/>
        <v>0.27822641261202558</v>
      </c>
      <c r="NK19" s="92">
        <f t="shared" si="687"/>
        <v>4.1013160096502688E-2</v>
      </c>
      <c r="NL19" s="93">
        <f t="shared" si="688"/>
        <v>60827.120191897076</v>
      </c>
      <c r="NM19" s="93">
        <f t="shared" si="689"/>
        <v>0</v>
      </c>
      <c r="NN19" s="88" t="s">
        <v>17</v>
      </c>
      <c r="NO19" s="88" t="s">
        <v>17</v>
      </c>
      <c r="NP19" s="94">
        <f t="shared" si="978"/>
        <v>2537.6341497859839</v>
      </c>
      <c r="NQ19" s="95">
        <f t="shared" si="690"/>
        <v>1.3020859255040198</v>
      </c>
      <c r="NR19" s="96">
        <f t="shared" si="979"/>
        <v>0.27822641261202558</v>
      </c>
      <c r="NS19" s="92">
        <f t="shared" si="691"/>
        <v>4.1013160096502688E-2</v>
      </c>
      <c r="NT19" s="93">
        <f t="shared" si="692"/>
        <v>60827.120191897076</v>
      </c>
      <c r="NU19" s="93">
        <f t="shared" si="693"/>
        <v>0</v>
      </c>
      <c r="NV19" s="88" t="s">
        <v>17</v>
      </c>
      <c r="NW19" s="88" t="s">
        <v>17</v>
      </c>
      <c r="NX19" s="94">
        <f t="shared" si="980"/>
        <v>2537.6341497859839</v>
      </c>
      <c r="NY19" s="95">
        <f t="shared" si="694"/>
        <v>1.3020859255040198</v>
      </c>
      <c r="NZ19" s="96">
        <f t="shared" si="981"/>
        <v>0.27822641261202558</v>
      </c>
      <c r="OA19" s="92">
        <f t="shared" si="695"/>
        <v>4.1013160096502688E-2</v>
      </c>
      <c r="OB19" s="93">
        <f t="shared" si="696"/>
        <v>60827.120191897076</v>
      </c>
      <c r="OC19" s="93">
        <f t="shared" si="697"/>
        <v>0</v>
      </c>
      <c r="OD19" s="88" t="s">
        <v>17</v>
      </c>
      <c r="OE19" s="88" t="s">
        <v>17</v>
      </c>
      <c r="OF19" s="94">
        <f t="shared" si="982"/>
        <v>2537.6341497859839</v>
      </c>
      <c r="OG19" s="95">
        <f t="shared" si="698"/>
        <v>1.3020859255040198</v>
      </c>
      <c r="OH19" s="96">
        <f t="shared" si="983"/>
        <v>0.27822641261202558</v>
      </c>
      <c r="OI19" s="92">
        <f t="shared" si="699"/>
        <v>4.1013160096502688E-2</v>
      </c>
      <c r="OJ19" s="93">
        <f t="shared" si="700"/>
        <v>60827.120191897076</v>
      </c>
      <c r="OK19" s="93">
        <f t="shared" si="701"/>
        <v>0</v>
      </c>
      <c r="OL19" s="88" t="s">
        <v>17</v>
      </c>
      <c r="OM19" s="88" t="s">
        <v>17</v>
      </c>
      <c r="ON19" s="94">
        <f t="shared" si="984"/>
        <v>2537.6341497859839</v>
      </c>
      <c r="OO19" s="95">
        <f t="shared" si="702"/>
        <v>1.3020859255040198</v>
      </c>
      <c r="OP19" s="96">
        <f t="shared" si="985"/>
        <v>0.27822641261202558</v>
      </c>
      <c r="OQ19" s="92">
        <f t="shared" si="703"/>
        <v>4.1013160096502688E-2</v>
      </c>
      <c r="OR19" s="93">
        <f t="shared" si="704"/>
        <v>60827.120191897076</v>
      </c>
      <c r="OS19" s="93">
        <f t="shared" si="705"/>
        <v>0</v>
      </c>
      <c r="OT19" s="88" t="s">
        <v>17</v>
      </c>
      <c r="OU19" s="88" t="s">
        <v>17</v>
      </c>
      <c r="OV19" s="94">
        <f t="shared" si="986"/>
        <v>2537.6341497859839</v>
      </c>
      <c r="OW19" s="95">
        <f t="shared" si="706"/>
        <v>1.3020859255040198</v>
      </c>
      <c r="OX19" s="96">
        <f t="shared" si="987"/>
        <v>0.27822641261202558</v>
      </c>
      <c r="OY19" s="92">
        <f t="shared" si="707"/>
        <v>4.1013160096502688E-2</v>
      </c>
      <c r="OZ19" s="93">
        <f t="shared" si="708"/>
        <v>60827.120191897076</v>
      </c>
      <c r="PA19" s="93">
        <f t="shared" si="709"/>
        <v>0</v>
      </c>
      <c r="PB19" s="88" t="s">
        <v>17</v>
      </c>
      <c r="PC19" s="88" t="s">
        <v>17</v>
      </c>
      <c r="PD19" s="94">
        <f t="shared" si="988"/>
        <v>2537.6341497859839</v>
      </c>
      <c r="PE19" s="95">
        <f t="shared" si="710"/>
        <v>1.3020859255040198</v>
      </c>
      <c r="PF19" s="96">
        <f t="shared" si="989"/>
        <v>0.27822641261202558</v>
      </c>
      <c r="PG19" s="92">
        <f t="shared" si="711"/>
        <v>4.1013160096502688E-2</v>
      </c>
      <c r="PH19" s="93">
        <f t="shared" si="712"/>
        <v>60827.120191897076</v>
      </c>
      <c r="PI19" s="93">
        <f t="shared" si="713"/>
        <v>0</v>
      </c>
      <c r="PJ19" s="88" t="s">
        <v>17</v>
      </c>
      <c r="PK19" s="88" t="s">
        <v>17</v>
      </c>
      <c r="PL19" s="94">
        <f t="shared" si="990"/>
        <v>2537.6341497859839</v>
      </c>
      <c r="PM19" s="95">
        <f t="shared" si="714"/>
        <v>1.3020859255040198</v>
      </c>
      <c r="PN19" s="96">
        <f t="shared" si="991"/>
        <v>0.27822641261202558</v>
      </c>
      <c r="PO19" s="92">
        <f t="shared" si="715"/>
        <v>4.1013160096502688E-2</v>
      </c>
      <c r="PP19" s="93">
        <f t="shared" si="716"/>
        <v>60827.120191897076</v>
      </c>
      <c r="PQ19" s="93">
        <f t="shared" si="717"/>
        <v>0</v>
      </c>
      <c r="PR19" s="88" t="s">
        <v>17</v>
      </c>
      <c r="PS19" s="88" t="s">
        <v>17</v>
      </c>
      <c r="PT19" s="94">
        <f t="shared" si="992"/>
        <v>2537.6341497859839</v>
      </c>
      <c r="PU19" s="95">
        <f t="shared" si="718"/>
        <v>1.3020859255040198</v>
      </c>
      <c r="PV19" s="96">
        <f t="shared" si="993"/>
        <v>0.27822641261202558</v>
      </c>
      <c r="PW19" s="92">
        <f t="shared" si="719"/>
        <v>4.1013160096502688E-2</v>
      </c>
      <c r="PX19" s="93">
        <f t="shared" si="720"/>
        <v>60827.120191897076</v>
      </c>
      <c r="PY19" s="93">
        <f t="shared" si="721"/>
        <v>0</v>
      </c>
      <c r="PZ19" s="88" t="s">
        <v>17</v>
      </c>
      <c r="QA19" s="88" t="s">
        <v>17</v>
      </c>
      <c r="QB19" s="94">
        <f t="shared" si="994"/>
        <v>2537.6341497859839</v>
      </c>
      <c r="QC19" s="95">
        <f t="shared" si="722"/>
        <v>1.3020859255040198</v>
      </c>
      <c r="QD19" s="96">
        <f t="shared" si="995"/>
        <v>0.27822641261202558</v>
      </c>
      <c r="QE19" s="92">
        <f t="shared" si="723"/>
        <v>4.1013160096502688E-2</v>
      </c>
      <c r="QF19" s="93">
        <f t="shared" si="724"/>
        <v>60827.120191897076</v>
      </c>
      <c r="QG19" s="93">
        <f t="shared" si="725"/>
        <v>0</v>
      </c>
      <c r="QH19" s="88" t="s">
        <v>17</v>
      </c>
      <c r="QI19" s="88" t="s">
        <v>17</v>
      </c>
      <c r="QJ19" s="94">
        <f t="shared" si="996"/>
        <v>2537.6341497859839</v>
      </c>
      <c r="QK19" s="95">
        <f t="shared" si="726"/>
        <v>1.3020859255040198</v>
      </c>
      <c r="QL19" s="96">
        <f t="shared" si="997"/>
        <v>0.27822641261202558</v>
      </c>
      <c r="QM19" s="92">
        <f t="shared" si="727"/>
        <v>4.1013160096502688E-2</v>
      </c>
      <c r="QN19" s="93">
        <f t="shared" si="728"/>
        <v>60827.120191897076</v>
      </c>
      <c r="QO19" s="93">
        <f t="shared" si="729"/>
        <v>0</v>
      </c>
      <c r="QP19" s="88" t="s">
        <v>17</v>
      </c>
      <c r="QQ19" s="88" t="s">
        <v>17</v>
      </c>
      <c r="QR19" s="94">
        <f t="shared" si="998"/>
        <v>2537.6341497859839</v>
      </c>
      <c r="QS19" s="95">
        <f t="shared" si="730"/>
        <v>1.3020859255040198</v>
      </c>
      <c r="QT19" s="96">
        <f t="shared" si="999"/>
        <v>0.27822641261202558</v>
      </c>
      <c r="QU19" s="92">
        <f t="shared" si="731"/>
        <v>4.1013160096502688E-2</v>
      </c>
      <c r="QV19" s="93">
        <f t="shared" si="732"/>
        <v>60827.120191897076</v>
      </c>
      <c r="QW19" s="93">
        <f t="shared" si="733"/>
        <v>0</v>
      </c>
      <c r="QX19" s="88" t="s">
        <v>17</v>
      </c>
      <c r="QY19" s="88" t="s">
        <v>17</v>
      </c>
      <c r="QZ19" s="94">
        <f t="shared" si="1000"/>
        <v>2537.6341497859839</v>
      </c>
      <c r="RA19" s="95">
        <f t="shared" si="734"/>
        <v>1.3020859255040198</v>
      </c>
      <c r="RB19" s="96">
        <f t="shared" si="1001"/>
        <v>0.27822641261202558</v>
      </c>
      <c r="RC19" s="92">
        <f t="shared" si="735"/>
        <v>4.1013160096502688E-2</v>
      </c>
      <c r="RD19" s="93">
        <f t="shared" si="736"/>
        <v>60827.120191897076</v>
      </c>
      <c r="RE19" s="93">
        <f t="shared" si="737"/>
        <v>0</v>
      </c>
      <c r="RF19" s="88" t="s">
        <v>17</v>
      </c>
      <c r="RG19" s="88" t="s">
        <v>17</v>
      </c>
      <c r="RH19" s="94">
        <f t="shared" si="1002"/>
        <v>2537.6341497859839</v>
      </c>
      <c r="RI19" s="95">
        <f t="shared" si="738"/>
        <v>1.3020859255040198</v>
      </c>
      <c r="RJ19" s="96">
        <f t="shared" si="1003"/>
        <v>0.27822641261202558</v>
      </c>
      <c r="RK19" s="92">
        <f t="shared" si="739"/>
        <v>4.1013160096502688E-2</v>
      </c>
      <c r="RL19" s="93">
        <f t="shared" si="740"/>
        <v>60827.120191897076</v>
      </c>
      <c r="RM19" s="93">
        <f t="shared" si="741"/>
        <v>0</v>
      </c>
      <c r="RN19" s="88" t="s">
        <v>17</v>
      </c>
      <c r="RO19" s="88" t="s">
        <v>17</v>
      </c>
      <c r="RP19" s="94">
        <f t="shared" si="1004"/>
        <v>2537.6341497859839</v>
      </c>
      <c r="RQ19" s="95">
        <f t="shared" si="742"/>
        <v>1.3020859255040198</v>
      </c>
      <c r="RR19" s="96">
        <f t="shared" si="1005"/>
        <v>0.27822641261202558</v>
      </c>
      <c r="RS19" s="92">
        <f t="shared" si="743"/>
        <v>4.1013160096502688E-2</v>
      </c>
      <c r="RT19" s="93">
        <f t="shared" si="744"/>
        <v>60827.120191897076</v>
      </c>
      <c r="RU19" s="93">
        <f t="shared" si="745"/>
        <v>0</v>
      </c>
      <c r="RV19" s="88" t="s">
        <v>17</v>
      </c>
      <c r="RW19" s="88" t="s">
        <v>17</v>
      </c>
      <c r="RX19" s="94">
        <f t="shared" si="1006"/>
        <v>2537.6341497859839</v>
      </c>
      <c r="RY19" s="95">
        <f t="shared" si="746"/>
        <v>1.3020859255040198</v>
      </c>
      <c r="RZ19" s="96">
        <f t="shared" si="1007"/>
        <v>0.27822641261202558</v>
      </c>
      <c r="SA19" s="92">
        <f t="shared" si="747"/>
        <v>4.1013160096502688E-2</v>
      </c>
      <c r="SB19" s="93">
        <f t="shared" si="748"/>
        <v>60827.120191897076</v>
      </c>
      <c r="SC19" s="93">
        <f t="shared" si="749"/>
        <v>0</v>
      </c>
      <c r="SD19" s="88" t="s">
        <v>17</v>
      </c>
      <c r="SE19" s="88" t="s">
        <v>17</v>
      </c>
      <c r="SF19" s="94">
        <f t="shared" si="1008"/>
        <v>2537.6341497859839</v>
      </c>
      <c r="SG19" s="95">
        <f t="shared" si="750"/>
        <v>1.3020859255040198</v>
      </c>
      <c r="SH19" s="96">
        <f t="shared" si="1009"/>
        <v>0.27822641261202558</v>
      </c>
      <c r="SI19" s="92">
        <f t="shared" si="751"/>
        <v>4.1013160096502688E-2</v>
      </c>
      <c r="SJ19" s="93">
        <f t="shared" si="752"/>
        <v>60827.120191897076</v>
      </c>
      <c r="SK19" s="93">
        <f t="shared" si="753"/>
        <v>0</v>
      </c>
      <c r="SL19" s="88" t="s">
        <v>17</v>
      </c>
      <c r="SM19" s="88" t="s">
        <v>17</v>
      </c>
      <c r="SN19" s="94">
        <f t="shared" si="1010"/>
        <v>2537.6341497859839</v>
      </c>
      <c r="SO19" s="95">
        <f t="shared" si="754"/>
        <v>1.3020859255040198</v>
      </c>
      <c r="SP19" s="96">
        <f t="shared" si="1011"/>
        <v>0.27822641261202558</v>
      </c>
      <c r="SQ19" s="92">
        <f t="shared" si="755"/>
        <v>4.1013160096502688E-2</v>
      </c>
      <c r="SR19" s="93">
        <f t="shared" si="756"/>
        <v>60827.120191897076</v>
      </c>
      <c r="SS19" s="93">
        <f t="shared" si="757"/>
        <v>0</v>
      </c>
      <c r="ST19" s="88" t="s">
        <v>17</v>
      </c>
      <c r="SU19" s="88" t="s">
        <v>17</v>
      </c>
      <c r="SV19" s="94">
        <f t="shared" si="1012"/>
        <v>2537.6341497859839</v>
      </c>
      <c r="SW19" s="95">
        <f t="shared" si="758"/>
        <v>1.3020859255040198</v>
      </c>
      <c r="SX19" s="96">
        <f t="shared" si="1013"/>
        <v>0.27822641261202558</v>
      </c>
      <c r="SY19" s="92">
        <f t="shared" si="759"/>
        <v>4.1013160096502688E-2</v>
      </c>
      <c r="SZ19" s="93">
        <f t="shared" si="760"/>
        <v>60827.120191897076</v>
      </c>
      <c r="TA19" s="93">
        <f t="shared" si="761"/>
        <v>0</v>
      </c>
      <c r="TB19" s="88" t="s">
        <v>17</v>
      </c>
      <c r="TC19" s="88" t="s">
        <v>17</v>
      </c>
      <c r="TD19" s="94">
        <f t="shared" si="1014"/>
        <v>2537.6341497859839</v>
      </c>
      <c r="TE19" s="95">
        <f t="shared" si="762"/>
        <v>1.3020859255040198</v>
      </c>
      <c r="TF19" s="96">
        <f t="shared" si="1015"/>
        <v>0.27822641261202558</v>
      </c>
      <c r="TG19" s="92">
        <f t="shared" si="763"/>
        <v>4.1013160096502688E-2</v>
      </c>
      <c r="TH19" s="93">
        <f t="shared" si="764"/>
        <v>60827.120191897076</v>
      </c>
      <c r="TI19" s="93">
        <f t="shared" si="765"/>
        <v>0</v>
      </c>
      <c r="TJ19" s="88" t="s">
        <v>17</v>
      </c>
      <c r="TK19" s="88" t="s">
        <v>17</v>
      </c>
      <c r="TL19" s="94">
        <f t="shared" si="1016"/>
        <v>2537.6341497859839</v>
      </c>
      <c r="TM19" s="95">
        <f t="shared" si="766"/>
        <v>1.3020859255040198</v>
      </c>
      <c r="TN19" s="96">
        <f t="shared" si="1017"/>
        <v>0.27822641261202558</v>
      </c>
      <c r="TO19" s="92">
        <f t="shared" si="767"/>
        <v>4.1013160096502688E-2</v>
      </c>
      <c r="TP19" s="93">
        <f t="shared" si="768"/>
        <v>60827.120191897076</v>
      </c>
      <c r="TQ19" s="93">
        <f t="shared" si="769"/>
        <v>0</v>
      </c>
      <c r="TR19" s="88" t="s">
        <v>17</v>
      </c>
      <c r="TS19" s="88" t="s">
        <v>17</v>
      </c>
      <c r="TT19" s="94">
        <f t="shared" si="1018"/>
        <v>2537.6341497859839</v>
      </c>
      <c r="TU19" s="95">
        <f t="shared" si="770"/>
        <v>1.3020859255040198</v>
      </c>
      <c r="TV19" s="96">
        <f t="shared" si="1019"/>
        <v>0.27822641261202558</v>
      </c>
      <c r="TW19" s="92">
        <f t="shared" si="771"/>
        <v>4.1013160096502688E-2</v>
      </c>
      <c r="TX19" s="93">
        <f t="shared" si="772"/>
        <v>60827.120191897076</v>
      </c>
      <c r="TY19" s="93">
        <f t="shared" si="773"/>
        <v>0</v>
      </c>
      <c r="TZ19" s="88" t="s">
        <v>17</v>
      </c>
      <c r="UA19" s="88" t="s">
        <v>17</v>
      </c>
      <c r="UB19" s="94">
        <f t="shared" si="1020"/>
        <v>2537.6341497859839</v>
      </c>
      <c r="UC19" s="95">
        <f t="shared" si="774"/>
        <v>1.3020859255040198</v>
      </c>
      <c r="UD19" s="96">
        <f t="shared" si="1021"/>
        <v>0.27822641261202558</v>
      </c>
      <c r="UE19" s="92">
        <f t="shared" si="775"/>
        <v>4.1013160096502688E-2</v>
      </c>
      <c r="UF19" s="93">
        <f t="shared" si="776"/>
        <v>60827.120191897076</v>
      </c>
      <c r="UG19" s="93">
        <f t="shared" si="777"/>
        <v>0</v>
      </c>
      <c r="UH19" s="88" t="s">
        <v>17</v>
      </c>
      <c r="UI19" s="88" t="s">
        <v>17</v>
      </c>
      <c r="UJ19" s="94">
        <f t="shared" si="1022"/>
        <v>2537.6341497859839</v>
      </c>
      <c r="UK19" s="95">
        <f t="shared" si="778"/>
        <v>1.3020859255040198</v>
      </c>
      <c r="UL19" s="96">
        <f t="shared" si="1023"/>
        <v>0.27822641261202558</v>
      </c>
      <c r="UM19" s="92">
        <f t="shared" si="779"/>
        <v>4.1013160096502688E-2</v>
      </c>
      <c r="UN19" s="93">
        <f t="shared" si="780"/>
        <v>60827.120191897076</v>
      </c>
      <c r="UO19" s="93">
        <f t="shared" si="781"/>
        <v>0</v>
      </c>
      <c r="UP19" s="88" t="s">
        <v>17</v>
      </c>
      <c r="UQ19" s="88" t="s">
        <v>17</v>
      </c>
      <c r="UR19" s="94">
        <f t="shared" si="1024"/>
        <v>2537.6341497859839</v>
      </c>
      <c r="US19" s="95">
        <f t="shared" si="782"/>
        <v>1.3020859255040198</v>
      </c>
      <c r="UT19" s="96">
        <f t="shared" si="1025"/>
        <v>0.27822641261202558</v>
      </c>
      <c r="UU19" s="92">
        <f t="shared" si="783"/>
        <v>4.1013160096502688E-2</v>
      </c>
      <c r="UV19" s="93">
        <f t="shared" si="784"/>
        <v>60827.120191897076</v>
      </c>
      <c r="UW19" s="93">
        <f t="shared" si="785"/>
        <v>0</v>
      </c>
      <c r="UX19" s="88" t="s">
        <v>17</v>
      </c>
      <c r="UY19" s="88" t="s">
        <v>17</v>
      </c>
      <c r="UZ19" s="94">
        <f t="shared" si="1026"/>
        <v>2537.6341497859839</v>
      </c>
      <c r="VA19" s="95">
        <f t="shared" si="786"/>
        <v>1.3020859255040198</v>
      </c>
      <c r="VB19" s="96">
        <f t="shared" si="1027"/>
        <v>0.27822641261202558</v>
      </c>
      <c r="VC19" s="92">
        <f t="shared" si="787"/>
        <v>4.1013160096502688E-2</v>
      </c>
      <c r="VD19" s="93">
        <f t="shared" si="788"/>
        <v>60827.120191897076</v>
      </c>
      <c r="VE19" s="93">
        <f t="shared" si="789"/>
        <v>0</v>
      </c>
      <c r="VF19" s="88" t="s">
        <v>17</v>
      </c>
      <c r="VG19" s="88" t="s">
        <v>17</v>
      </c>
      <c r="VH19" s="94">
        <f t="shared" si="1028"/>
        <v>2537.6341497859839</v>
      </c>
      <c r="VI19" s="95">
        <f t="shared" si="790"/>
        <v>1.3020859255040198</v>
      </c>
      <c r="VJ19" s="96">
        <f t="shared" si="1029"/>
        <v>0.27822641261202558</v>
      </c>
      <c r="VK19" s="92">
        <f t="shared" si="791"/>
        <v>4.1013160096502688E-2</v>
      </c>
      <c r="VL19" s="93">
        <f t="shared" si="792"/>
        <v>60827.120191897076</v>
      </c>
      <c r="VM19" s="93">
        <f t="shared" si="793"/>
        <v>0</v>
      </c>
      <c r="VN19" s="88" t="s">
        <v>17</v>
      </c>
      <c r="VO19" s="88" t="s">
        <v>17</v>
      </c>
      <c r="VP19" s="94">
        <f t="shared" si="1030"/>
        <v>2537.6341497859839</v>
      </c>
      <c r="VQ19" s="95">
        <f t="shared" si="794"/>
        <v>1.3020859255040198</v>
      </c>
      <c r="VR19" s="96">
        <f t="shared" si="1031"/>
        <v>0.27822641261202558</v>
      </c>
      <c r="VS19" s="92">
        <f t="shared" si="795"/>
        <v>4.1013160096502688E-2</v>
      </c>
      <c r="VT19" s="93">
        <f t="shared" si="796"/>
        <v>60827.120191897076</v>
      </c>
      <c r="VU19" s="93">
        <f t="shared" si="797"/>
        <v>0</v>
      </c>
      <c r="VV19" s="88" t="s">
        <v>17</v>
      </c>
      <c r="VW19" s="88" t="s">
        <v>17</v>
      </c>
      <c r="VX19" s="94">
        <f t="shared" si="1032"/>
        <v>2537.6341497859839</v>
      </c>
      <c r="VY19" s="95">
        <f t="shared" si="798"/>
        <v>1.3020859255040198</v>
      </c>
      <c r="VZ19" s="96">
        <f t="shared" si="1033"/>
        <v>0.27822641261202558</v>
      </c>
      <c r="WA19" s="92">
        <f t="shared" si="799"/>
        <v>4.1013160096502688E-2</v>
      </c>
      <c r="WB19" s="93">
        <f t="shared" si="800"/>
        <v>60827.120191897076</v>
      </c>
      <c r="WC19" s="93">
        <f t="shared" si="801"/>
        <v>0</v>
      </c>
      <c r="WD19" s="88" t="s">
        <v>17</v>
      </c>
      <c r="WE19" s="88" t="s">
        <v>17</v>
      </c>
      <c r="WF19" s="94">
        <f t="shared" si="1034"/>
        <v>2537.6341497859839</v>
      </c>
      <c r="WG19" s="95">
        <f t="shared" si="802"/>
        <v>1.3020859255040198</v>
      </c>
      <c r="WH19" s="96">
        <f t="shared" si="1035"/>
        <v>0.27822641261202558</v>
      </c>
      <c r="WI19" s="92">
        <f t="shared" si="803"/>
        <v>4.1013160096502688E-2</v>
      </c>
      <c r="WJ19" s="93">
        <f t="shared" si="804"/>
        <v>60827.120191897076</v>
      </c>
      <c r="WK19" s="93">
        <f t="shared" si="805"/>
        <v>0</v>
      </c>
      <c r="WL19" s="88" t="s">
        <v>17</v>
      </c>
      <c r="WM19" s="88" t="s">
        <v>17</v>
      </c>
      <c r="WN19" s="94">
        <f t="shared" si="1036"/>
        <v>2537.6341497859839</v>
      </c>
      <c r="WO19" s="95">
        <f t="shared" si="806"/>
        <v>1.3020859255040198</v>
      </c>
      <c r="WP19" s="96">
        <f t="shared" si="1037"/>
        <v>0.27822641261202558</v>
      </c>
      <c r="WQ19" s="92">
        <f t="shared" si="807"/>
        <v>4.1013160096502688E-2</v>
      </c>
      <c r="WR19" s="93">
        <f t="shared" si="808"/>
        <v>60827.120191897076</v>
      </c>
      <c r="WS19" s="93">
        <f t="shared" si="809"/>
        <v>0</v>
      </c>
      <c r="WT19" s="88" t="s">
        <v>17</v>
      </c>
      <c r="WU19" s="88" t="s">
        <v>17</v>
      </c>
      <c r="WV19" s="94">
        <f t="shared" si="1038"/>
        <v>2537.6341497859839</v>
      </c>
      <c r="WW19" s="95">
        <f t="shared" si="810"/>
        <v>1.3020859255040198</v>
      </c>
      <c r="WX19" s="96">
        <f t="shared" si="1039"/>
        <v>0.27822641261202558</v>
      </c>
      <c r="WY19" s="92">
        <f t="shared" si="811"/>
        <v>4.1013160096502688E-2</v>
      </c>
      <c r="WZ19" s="93">
        <f t="shared" si="812"/>
        <v>60827.120191897076</v>
      </c>
      <c r="XA19" s="93">
        <f t="shared" si="813"/>
        <v>0</v>
      </c>
      <c r="XB19" s="88" t="s">
        <v>17</v>
      </c>
      <c r="XC19" s="88" t="s">
        <v>17</v>
      </c>
      <c r="XD19" s="94">
        <f t="shared" si="1040"/>
        <v>2537.6341497859839</v>
      </c>
      <c r="XE19" s="95">
        <f t="shared" si="814"/>
        <v>1.3020859255040198</v>
      </c>
      <c r="XF19" s="96">
        <f t="shared" si="1041"/>
        <v>0.27822641261202558</v>
      </c>
      <c r="XG19" s="92">
        <f t="shared" si="815"/>
        <v>4.1013160096502688E-2</v>
      </c>
      <c r="XH19" s="93">
        <f t="shared" si="816"/>
        <v>60827.120191897076</v>
      </c>
      <c r="XI19" s="93">
        <f t="shared" si="817"/>
        <v>0</v>
      </c>
      <c r="XJ19" s="88" t="s">
        <v>17</v>
      </c>
      <c r="XK19" s="88" t="s">
        <v>17</v>
      </c>
      <c r="XL19" s="94">
        <f t="shared" si="1042"/>
        <v>2537.6341497859839</v>
      </c>
      <c r="XM19" s="95">
        <f t="shared" si="818"/>
        <v>1.3020859255040198</v>
      </c>
      <c r="XN19" s="96">
        <f t="shared" si="1043"/>
        <v>0.27822641261202558</v>
      </c>
      <c r="XO19" s="92">
        <f t="shared" si="819"/>
        <v>4.1013160096502688E-2</v>
      </c>
      <c r="XP19" s="93">
        <f t="shared" si="820"/>
        <v>60827.120191897076</v>
      </c>
      <c r="XQ19" s="93">
        <f t="shared" si="821"/>
        <v>0</v>
      </c>
      <c r="XR19" s="88" t="s">
        <v>17</v>
      </c>
      <c r="XS19" s="88" t="s">
        <v>17</v>
      </c>
      <c r="XT19" s="94">
        <f t="shared" si="1044"/>
        <v>2537.6341497859839</v>
      </c>
      <c r="XU19" s="95">
        <f t="shared" si="822"/>
        <v>1.3020859255040198</v>
      </c>
      <c r="XV19" s="96">
        <f t="shared" si="1045"/>
        <v>0.27822641261202558</v>
      </c>
      <c r="XW19" s="92">
        <f t="shared" si="823"/>
        <v>4.1013160096502688E-2</v>
      </c>
      <c r="XX19" s="93">
        <f t="shared" si="824"/>
        <v>60827.120191897076</v>
      </c>
      <c r="XY19" s="93">
        <f t="shared" si="825"/>
        <v>0</v>
      </c>
      <c r="XZ19" s="88" t="s">
        <v>17</v>
      </c>
      <c r="YA19" s="88" t="s">
        <v>17</v>
      </c>
      <c r="YB19" s="94">
        <f t="shared" si="1046"/>
        <v>2537.6341497859839</v>
      </c>
      <c r="YC19" s="95">
        <f t="shared" si="826"/>
        <v>1.3020859255040198</v>
      </c>
      <c r="YD19" s="96">
        <f t="shared" si="1047"/>
        <v>0.27822641261202558</v>
      </c>
      <c r="YE19" s="92">
        <f t="shared" si="827"/>
        <v>4.1013160096502688E-2</v>
      </c>
      <c r="YF19" s="93">
        <f t="shared" si="828"/>
        <v>60827.120191897076</v>
      </c>
      <c r="YG19" s="93">
        <f t="shared" si="829"/>
        <v>0</v>
      </c>
      <c r="YH19" s="88" t="s">
        <v>17</v>
      </c>
      <c r="YI19" s="88" t="s">
        <v>17</v>
      </c>
      <c r="YJ19" s="94">
        <f t="shared" si="1048"/>
        <v>2537.6341497859839</v>
      </c>
      <c r="YK19" s="95">
        <f t="shared" si="830"/>
        <v>1.3020859255040198</v>
      </c>
      <c r="YL19" s="96">
        <f t="shared" si="1049"/>
        <v>0.27822641261202558</v>
      </c>
      <c r="YM19" s="92">
        <f t="shared" si="831"/>
        <v>4.1013160096502688E-2</v>
      </c>
      <c r="YN19" s="93">
        <f t="shared" si="832"/>
        <v>60827.120191897076</v>
      </c>
      <c r="YO19" s="93">
        <f t="shared" si="833"/>
        <v>0</v>
      </c>
      <c r="YP19" s="88" t="s">
        <v>17</v>
      </c>
      <c r="YQ19" s="88" t="s">
        <v>17</v>
      </c>
      <c r="YR19" s="94">
        <f t="shared" si="1050"/>
        <v>2537.6341497859839</v>
      </c>
      <c r="YS19" s="95">
        <f t="shared" si="834"/>
        <v>1.3020859255040198</v>
      </c>
      <c r="YT19" s="96">
        <f t="shared" si="1051"/>
        <v>0.27822641261202558</v>
      </c>
      <c r="YU19" s="92">
        <f t="shared" si="835"/>
        <v>4.1013160096502688E-2</v>
      </c>
      <c r="YV19" s="93">
        <f t="shared" si="836"/>
        <v>60827.120191897076</v>
      </c>
      <c r="YW19" s="93">
        <f t="shared" si="837"/>
        <v>0</v>
      </c>
      <c r="YX19" s="88" t="s">
        <v>17</v>
      </c>
      <c r="YY19" s="88" t="s">
        <v>17</v>
      </c>
      <c r="YZ19" s="94">
        <f t="shared" si="1052"/>
        <v>2537.6341497859839</v>
      </c>
      <c r="ZA19" s="95">
        <f t="shared" si="838"/>
        <v>1.3020859255040198</v>
      </c>
      <c r="ZB19" s="96">
        <f t="shared" si="1053"/>
        <v>0.27822641261202558</v>
      </c>
      <c r="ZC19" s="92">
        <f t="shared" si="839"/>
        <v>4.1013160096502688E-2</v>
      </c>
      <c r="ZD19" s="93">
        <f t="shared" si="840"/>
        <v>60827.120191897076</v>
      </c>
      <c r="ZE19" s="93">
        <f t="shared" si="841"/>
        <v>0</v>
      </c>
      <c r="ZF19" s="88" t="s">
        <v>17</v>
      </c>
      <c r="ZG19" s="88" t="s">
        <v>17</v>
      </c>
      <c r="ZH19" s="94">
        <f t="shared" si="1054"/>
        <v>2537.6341497859839</v>
      </c>
      <c r="ZI19" s="95">
        <f t="shared" si="842"/>
        <v>1.3020859255040198</v>
      </c>
      <c r="ZJ19" s="96">
        <f t="shared" si="1055"/>
        <v>0.27822641261202558</v>
      </c>
      <c r="ZK19" s="92">
        <f t="shared" si="843"/>
        <v>4.1013160096502688E-2</v>
      </c>
      <c r="ZL19" s="93">
        <f t="shared" si="844"/>
        <v>60827.120191897076</v>
      </c>
      <c r="ZM19" s="93">
        <f t="shared" si="845"/>
        <v>0</v>
      </c>
      <c r="ZN19" s="88" t="s">
        <v>17</v>
      </c>
      <c r="ZO19" s="88" t="s">
        <v>17</v>
      </c>
      <c r="ZP19" s="94">
        <f t="shared" si="1056"/>
        <v>2537.6341497859839</v>
      </c>
      <c r="ZQ19" s="95">
        <f t="shared" si="846"/>
        <v>1.3020859255040198</v>
      </c>
      <c r="ZR19" s="96">
        <f t="shared" si="1057"/>
        <v>0.27822641261202558</v>
      </c>
      <c r="ZS19" s="92">
        <f t="shared" si="847"/>
        <v>4.1013160096502688E-2</v>
      </c>
      <c r="ZT19" s="93">
        <f t="shared" si="848"/>
        <v>60827.120191897076</v>
      </c>
      <c r="ZU19" s="93">
        <f t="shared" si="849"/>
        <v>0</v>
      </c>
      <c r="ZV19" s="88" t="s">
        <v>17</v>
      </c>
      <c r="ZW19" s="88" t="s">
        <v>17</v>
      </c>
      <c r="ZX19" s="94">
        <f t="shared" si="1058"/>
        <v>2537.6341497859839</v>
      </c>
      <c r="ZY19" s="95">
        <f t="shared" si="850"/>
        <v>1.3020859255040198</v>
      </c>
      <c r="ZZ19" s="96">
        <f t="shared" si="1059"/>
        <v>0.27822641261202558</v>
      </c>
      <c r="AAA19" s="92">
        <f t="shared" si="851"/>
        <v>4.1013160096502688E-2</v>
      </c>
      <c r="AAB19" s="93">
        <f t="shared" si="852"/>
        <v>60827.120191897076</v>
      </c>
      <c r="AAC19" s="93">
        <f t="shared" si="853"/>
        <v>0</v>
      </c>
      <c r="AAD19" s="88" t="s">
        <v>17</v>
      </c>
      <c r="AAE19" s="88" t="s">
        <v>17</v>
      </c>
      <c r="AAF19" s="94">
        <f t="shared" si="1060"/>
        <v>2537.6341497859839</v>
      </c>
      <c r="AAG19" s="95">
        <f t="shared" si="854"/>
        <v>1.3020859255040198</v>
      </c>
      <c r="AAH19" s="96">
        <f t="shared" si="1061"/>
        <v>0.27822641261202558</v>
      </c>
      <c r="AAI19" s="92">
        <f t="shared" si="855"/>
        <v>4.1013160096502688E-2</v>
      </c>
      <c r="AAJ19" s="93">
        <f t="shared" si="856"/>
        <v>60827.120191897076</v>
      </c>
      <c r="AAK19" s="93">
        <f t="shared" si="857"/>
        <v>0</v>
      </c>
      <c r="AAL19" s="88" t="s">
        <v>17</v>
      </c>
      <c r="AAM19" s="88" t="s">
        <v>17</v>
      </c>
      <c r="AAN19" s="94">
        <f t="shared" si="1062"/>
        <v>2537.6341497859839</v>
      </c>
      <c r="AAO19" s="95">
        <f t="shared" si="858"/>
        <v>1.3020859255040198</v>
      </c>
      <c r="AAP19" s="96">
        <f t="shared" si="1063"/>
        <v>0.27822641261202558</v>
      </c>
      <c r="AAQ19" s="92">
        <f t="shared" si="859"/>
        <v>4.1013160096502688E-2</v>
      </c>
      <c r="AAR19" s="93">
        <f t="shared" si="860"/>
        <v>60827.120191897076</v>
      </c>
      <c r="AAS19" s="93">
        <f t="shared" si="861"/>
        <v>0</v>
      </c>
      <c r="AAT19" s="88" t="s">
        <v>17</v>
      </c>
      <c r="AAU19" s="88" t="s">
        <v>17</v>
      </c>
      <c r="AAV19" s="94">
        <f t="shared" si="1064"/>
        <v>2537.6341497859839</v>
      </c>
      <c r="AAW19" s="95">
        <f t="shared" si="862"/>
        <v>1.3020859255040198</v>
      </c>
      <c r="AAX19" s="96">
        <f t="shared" si="1065"/>
        <v>0.27822641261202558</v>
      </c>
      <c r="AAY19" s="92">
        <f t="shared" si="863"/>
        <v>4.1013160096502688E-2</v>
      </c>
      <c r="AAZ19" s="93">
        <f t="shared" si="864"/>
        <v>60827.120191897076</v>
      </c>
      <c r="ABA19" s="93">
        <f t="shared" si="865"/>
        <v>0</v>
      </c>
      <c r="ABB19" s="88" t="s">
        <v>17</v>
      </c>
      <c r="ABC19" s="88" t="s">
        <v>17</v>
      </c>
      <c r="ABD19" s="94">
        <f t="shared" si="1066"/>
        <v>2537.6341497859839</v>
      </c>
      <c r="ABE19" s="95">
        <f t="shared" si="866"/>
        <v>1.3020859255040198</v>
      </c>
      <c r="ABF19" s="96">
        <f t="shared" si="1067"/>
        <v>0.27822641261202558</v>
      </c>
      <c r="ABG19" s="92">
        <f t="shared" si="867"/>
        <v>4.1013160096502688E-2</v>
      </c>
      <c r="ABH19" s="93">
        <f t="shared" si="868"/>
        <v>60827.120191897076</v>
      </c>
      <c r="ABI19" s="93">
        <f t="shared" si="869"/>
        <v>0</v>
      </c>
      <c r="ABJ19" s="88" t="s">
        <v>17</v>
      </c>
      <c r="ABK19" s="88" t="s">
        <v>17</v>
      </c>
      <c r="ABL19" s="94">
        <f t="shared" si="1068"/>
        <v>2537.6341497859839</v>
      </c>
      <c r="ABM19" s="95">
        <f t="shared" si="870"/>
        <v>1.3020859255040198</v>
      </c>
      <c r="ABN19" s="96">
        <f t="shared" si="1069"/>
        <v>0.27822641261202558</v>
      </c>
      <c r="ABO19" s="92">
        <f t="shared" si="871"/>
        <v>4.1013160096502688E-2</v>
      </c>
      <c r="ABP19" s="93">
        <f t="shared" si="872"/>
        <v>60827.120191897076</v>
      </c>
      <c r="ABQ19" s="93">
        <f t="shared" si="873"/>
        <v>0</v>
      </c>
      <c r="ABR19" s="88" t="s">
        <v>17</v>
      </c>
      <c r="ABS19" s="88" t="s">
        <v>17</v>
      </c>
      <c r="ABT19" s="94">
        <f t="shared" si="1070"/>
        <v>2537.6341497859839</v>
      </c>
      <c r="ABU19" s="95">
        <f t="shared" si="874"/>
        <v>1.3020859255040198</v>
      </c>
      <c r="ABV19" s="96">
        <f t="shared" si="1071"/>
        <v>0.27822641261202558</v>
      </c>
      <c r="ABW19" s="92">
        <f t="shared" si="875"/>
        <v>4.1013160096502688E-2</v>
      </c>
      <c r="ABX19" s="93">
        <f t="shared" si="876"/>
        <v>60827.120191897076</v>
      </c>
      <c r="ABY19" s="93">
        <f t="shared" si="877"/>
        <v>0</v>
      </c>
      <c r="ABZ19" s="88" t="s">
        <v>17</v>
      </c>
      <c r="ACA19" s="88" t="s">
        <v>17</v>
      </c>
      <c r="ACB19" s="94">
        <f t="shared" si="1072"/>
        <v>2537.6341497859839</v>
      </c>
      <c r="ACC19" s="95">
        <f t="shared" si="878"/>
        <v>1.3020859255040198</v>
      </c>
      <c r="ACD19" s="96">
        <f t="shared" si="1073"/>
        <v>0.27822641261202558</v>
      </c>
      <c r="ACE19" s="92">
        <f t="shared" si="879"/>
        <v>4.1013160096502688E-2</v>
      </c>
      <c r="ACF19" s="93">
        <f t="shared" si="880"/>
        <v>60827.120191897076</v>
      </c>
      <c r="ACG19" s="93">
        <f t="shared" si="881"/>
        <v>0</v>
      </c>
      <c r="ACH19" s="88" t="s">
        <v>17</v>
      </c>
      <c r="ACI19" s="88" t="s">
        <v>17</v>
      </c>
      <c r="ACJ19" s="94">
        <f t="shared" si="1074"/>
        <v>2537.6341497859839</v>
      </c>
      <c r="ACK19" s="95">
        <f t="shared" si="882"/>
        <v>1.3020859255040198</v>
      </c>
      <c r="ACL19" s="96">
        <f t="shared" si="1075"/>
        <v>0.27822641261202558</v>
      </c>
      <c r="ACM19" s="92">
        <f t="shared" si="883"/>
        <v>4.1013160096502688E-2</v>
      </c>
      <c r="ACN19" s="93">
        <f t="shared" si="884"/>
        <v>60827.120191897076</v>
      </c>
      <c r="ACO19" s="93">
        <f t="shared" si="885"/>
        <v>0</v>
      </c>
      <c r="ACP19" s="88" t="s">
        <v>17</v>
      </c>
      <c r="ACQ19" s="88" t="s">
        <v>17</v>
      </c>
      <c r="ACR19" s="94">
        <f t="shared" si="1076"/>
        <v>2537.6341497859839</v>
      </c>
      <c r="ACS19" s="95">
        <f t="shared" si="886"/>
        <v>1.3020859255040198</v>
      </c>
      <c r="ACT19" s="96">
        <f t="shared" si="1077"/>
        <v>0.27822641261202558</v>
      </c>
      <c r="ACU19" s="92">
        <f t="shared" si="887"/>
        <v>4.1013160096502688E-2</v>
      </c>
      <c r="ACV19" s="93">
        <f t="shared" si="888"/>
        <v>60827.120191897076</v>
      </c>
      <c r="ACW19" s="93">
        <f t="shared" si="889"/>
        <v>0</v>
      </c>
      <c r="ACX19" s="88" t="s">
        <v>17</v>
      </c>
      <c r="ACY19" s="88" t="s">
        <v>17</v>
      </c>
      <c r="ACZ19" s="94">
        <f t="shared" si="1078"/>
        <v>2537.6341497859839</v>
      </c>
      <c r="ADA19" s="95">
        <f t="shared" si="890"/>
        <v>1.3020859255040198</v>
      </c>
      <c r="ADB19" s="96">
        <f t="shared" si="1079"/>
        <v>0.27822641261202558</v>
      </c>
      <c r="ADC19" s="92">
        <f t="shared" si="891"/>
        <v>4.1013160096502688E-2</v>
      </c>
      <c r="ADD19" s="93">
        <f t="shared" si="892"/>
        <v>60827.120191897076</v>
      </c>
      <c r="ADE19" s="93">
        <f t="shared" si="893"/>
        <v>0</v>
      </c>
      <c r="ADF19" s="88" t="s">
        <v>17</v>
      </c>
      <c r="ADG19" s="88" t="s">
        <v>17</v>
      </c>
      <c r="ADH19" s="94">
        <f t="shared" si="1080"/>
        <v>2537.6341497859839</v>
      </c>
      <c r="ADI19" s="95">
        <f t="shared" si="894"/>
        <v>1.3020859255040198</v>
      </c>
      <c r="ADJ19" s="96">
        <f t="shared" si="1081"/>
        <v>0.27822641261202558</v>
      </c>
      <c r="ADK19" s="92">
        <f t="shared" si="895"/>
        <v>4.1013160096502688E-2</v>
      </c>
      <c r="ADL19" s="93">
        <f t="shared" si="896"/>
        <v>60827.120191897076</v>
      </c>
      <c r="ADM19" s="93">
        <f t="shared" si="897"/>
        <v>0</v>
      </c>
      <c r="ADN19" s="88" t="s">
        <v>17</v>
      </c>
      <c r="ADO19" s="88" t="s">
        <v>17</v>
      </c>
      <c r="ADP19" s="94">
        <f t="shared" si="1082"/>
        <v>2537.6341497859839</v>
      </c>
      <c r="ADQ19" s="95">
        <f t="shared" si="898"/>
        <v>1.3020859255040198</v>
      </c>
      <c r="ADR19" s="96">
        <f t="shared" si="1083"/>
        <v>0.27822641261202558</v>
      </c>
      <c r="ADS19" s="92">
        <f t="shared" si="899"/>
        <v>4.1013160096502688E-2</v>
      </c>
      <c r="ADT19" s="93">
        <f t="shared" si="900"/>
        <v>60827.120191897076</v>
      </c>
      <c r="ADU19" s="93">
        <f t="shared" si="901"/>
        <v>0</v>
      </c>
      <c r="ADV19" s="88" t="s">
        <v>17</v>
      </c>
      <c r="ADW19" s="88" t="s">
        <v>17</v>
      </c>
      <c r="ADX19" s="94">
        <f t="shared" si="1084"/>
        <v>2537.6341497859839</v>
      </c>
      <c r="ADY19" s="95">
        <f t="shared" si="902"/>
        <v>1.3020859255040198</v>
      </c>
      <c r="ADZ19" s="96">
        <f t="shared" si="1085"/>
        <v>0.27822641261202558</v>
      </c>
      <c r="AEA19" s="92">
        <f t="shared" si="903"/>
        <v>4.1013160096502688E-2</v>
      </c>
      <c r="AEB19" s="93">
        <f t="shared" si="904"/>
        <v>60827.120191897076</v>
      </c>
      <c r="AEC19" s="93">
        <f t="shared" si="905"/>
        <v>0</v>
      </c>
      <c r="AED19" s="94">
        <f t="shared" si="1086"/>
        <v>1368170.1701255762</v>
      </c>
      <c r="AEE19" s="97">
        <f t="shared" si="906"/>
        <v>1654739.5879871333</v>
      </c>
      <c r="AEF19" s="88" t="s">
        <v>17</v>
      </c>
    </row>
    <row r="20" spans="1:812" s="35" customFormat="1" ht="31.5">
      <c r="A20" s="44" t="s">
        <v>141</v>
      </c>
      <c r="B20" s="88" t="s">
        <v>17</v>
      </c>
      <c r="C20" s="88" t="s">
        <v>17</v>
      </c>
      <c r="D20" s="88" t="s">
        <v>17</v>
      </c>
      <c r="E20" s="88" t="s">
        <v>17</v>
      </c>
      <c r="F20" s="88" t="s">
        <v>17</v>
      </c>
      <c r="G20" s="45">
        <f>'Исходные данные'!C22</f>
        <v>1099</v>
      </c>
      <c r="H20" s="45">
        <f>'Исходные данные'!D22</f>
        <v>290300</v>
      </c>
      <c r="I20" s="89">
        <f>'Расчет поправочного коэф'!G21</f>
        <v>3.9860626047678287</v>
      </c>
      <c r="J20" s="45">
        <f t="shared" ref="J20:J30" si="1088">$D$31*G20/$G$31</f>
        <v>413849.92145841185</v>
      </c>
      <c r="K20" s="90">
        <f t="shared" si="486"/>
        <v>640.71876383840936</v>
      </c>
      <c r="L20" s="91">
        <f t="shared" ref="L20:L30" si="1089">K20/K$31</f>
        <v>0.48012032946468181</v>
      </c>
      <c r="M20" s="91">
        <f t="shared" si="907"/>
        <v>0.12044977138351964</v>
      </c>
      <c r="N20" s="88" t="s">
        <v>17</v>
      </c>
      <c r="O20" s="92">
        <f t="shared" ref="O20:O30" si="1090">$N$31-M20</f>
        <v>6.812425106330125E-2</v>
      </c>
      <c r="P20" s="93">
        <f t="shared" ref="P20:P30" si="1091">IF(O20&gt;0,G20*$K$31*O20,0)</f>
        <v>99911.799379795717</v>
      </c>
      <c r="Q20" s="93">
        <f t="shared" ref="Q20:Q30" si="1092">IF(($F$31-P$31)&gt;0,P20,$F$31*P20/P$31)</f>
        <v>99911.799379795717</v>
      </c>
      <c r="R20" s="88" t="s">
        <v>17</v>
      </c>
      <c r="S20" s="88" t="s">
        <v>17</v>
      </c>
      <c r="T20" s="94">
        <f t="shared" si="491"/>
        <v>731.63031923403776</v>
      </c>
      <c r="U20" s="95">
        <f t="shared" ref="U20:U30" si="1093">T20/T$31</f>
        <v>0.53442781215247326</v>
      </c>
      <c r="V20" s="96">
        <f t="shared" si="908"/>
        <v>0.13407411401748454</v>
      </c>
      <c r="W20" s="92">
        <f t="shared" ref="W20:W30" si="1094">S$31-V20</f>
        <v>6.4730528758787487E-2</v>
      </c>
      <c r="X20" s="93">
        <f t="shared" ref="X20:X30" si="1095">IF(W20&gt;0,$G20*T$31*W20,0)</f>
        <v>97388.906716756988</v>
      </c>
      <c r="Y20" s="93">
        <f t="shared" ref="Y20:Y30" si="1096">IF((R$31-X$31)&gt;0,X20,R$31*X20/X$31)</f>
        <v>97388.906716756988</v>
      </c>
      <c r="Z20" s="88" t="s">
        <v>17</v>
      </c>
      <c r="AA20" s="88" t="s">
        <v>17</v>
      </c>
      <c r="AB20" s="94">
        <f t="shared" si="496"/>
        <v>820.24624891261556</v>
      </c>
      <c r="AC20" s="95">
        <f t="shared" ref="AC20:AC30" si="1097">AB20/AB$31</f>
        <v>0.58470060640258115</v>
      </c>
      <c r="AD20" s="96">
        <f t="shared" si="909"/>
        <v>0.14668625768777596</v>
      </c>
      <c r="AE20" s="92">
        <f t="shared" ref="AE20:AE30" si="1098">AA$31-AD20</f>
        <v>6.1712447244658103E-2</v>
      </c>
      <c r="AF20" s="93">
        <f t="shared" ref="AF20:AF30" si="1099">IF(AE20&gt;0,$G20*AB$31*AE20,0)</f>
        <v>95143.948351485946</v>
      </c>
      <c r="AG20" s="93">
        <f t="shared" ref="AG20:AG30" si="1100">IF((Z$31-AF$31)&gt;0,AF20,Z$31*AF20/AF$31)</f>
        <v>95143.948351485946</v>
      </c>
      <c r="AH20" s="88" t="s">
        <v>17</v>
      </c>
      <c r="AI20" s="88" t="s">
        <v>17</v>
      </c>
      <c r="AJ20" s="94">
        <f t="shared" si="501"/>
        <v>906.81945032434066</v>
      </c>
      <c r="AK20" s="95">
        <f t="shared" ref="AK20:AK30" si="1101">AJ20/AJ$31</f>
        <v>0.63144646125177206</v>
      </c>
      <c r="AL20" s="96">
        <f t="shared" si="910"/>
        <v>0.15841358349376733</v>
      </c>
      <c r="AM20" s="92">
        <f t="shared" ref="AM20:AM30" si="1102">AI$31-AL20</f>
        <v>5.9004682679349468E-2</v>
      </c>
      <c r="AN20" s="93">
        <f t="shared" ref="AN20:AN30" si="1103">IF(AM20&gt;0,$G20*AJ$31*AM20,0)</f>
        <v>93125.467192814904</v>
      </c>
      <c r="AO20" s="93">
        <f t="shared" ref="AO20:AO30" si="1104">IF((AH$31-AN$31)&gt;0,AN20,AH$31*AN20/AN$31)</f>
        <v>93125.467192814904</v>
      </c>
      <c r="AP20" s="88" t="s">
        <v>17</v>
      </c>
      <c r="AQ20" s="88" t="s">
        <v>17</v>
      </c>
      <c r="AR20" s="94">
        <f t="shared" si="506"/>
        <v>991.55599918040525</v>
      </c>
      <c r="AS20" s="95">
        <f t="shared" ref="AS20:AS30" si="1105">AR20/AR$31</f>
        <v>0.6750837752721629</v>
      </c>
      <c r="AT20" s="96">
        <f t="shared" si="911"/>
        <v>0.16936105681448113</v>
      </c>
      <c r="AU20" s="92">
        <f t="shared" ref="AU20:AU30" si="1106">AQ$31-AT20</f>
        <v>5.6555370345212574E-2</v>
      </c>
      <c r="AV20" s="93">
        <f t="shared" ref="AV20:AV30" si="1107">IF(AU20&gt;0,$G20*AR$31*AU20,0)</f>
        <v>91291.66314985686</v>
      </c>
      <c r="AW20" s="93">
        <f t="shared" ref="AW20:AW30" si="1108">IF((AP$31-AV$31)&gt;0,AV20,AP$31*AV20/AV$31)</f>
        <v>91291.66314985686</v>
      </c>
      <c r="AX20" s="88" t="s">
        <v>17</v>
      </c>
      <c r="AY20" s="88" t="s">
        <v>17</v>
      </c>
      <c r="AZ20" s="94">
        <f t="shared" si="511"/>
        <v>1074.6239365324134</v>
      </c>
      <c r="BA20" s="95">
        <f t="shared" ref="BA20:BA30" si="1109">AZ20/AZ$31</f>
        <v>0.71596043622252048</v>
      </c>
      <c r="BB20" s="96">
        <f t="shared" si="912"/>
        <v>0.17961595368977457</v>
      </c>
      <c r="BC20" s="92">
        <f t="shared" ref="BC20:BC30" si="1110">AY$31-BB20</f>
        <v>5.4323147696874075E-2</v>
      </c>
      <c r="BD20" s="93">
        <f t="shared" ref="BD20:BD30" si="1111">IF(BC20&gt;0,$G20*AZ$31*BC20,0)</f>
        <v>89608.685207248753</v>
      </c>
      <c r="BE20" s="93">
        <f t="shared" ref="BE20:BE30" si="1112">IF((AX$31-BD$31)&gt;0,BD20,AX$31*BD20/BD$31)</f>
        <v>89608.685207248753</v>
      </c>
      <c r="BF20" s="88" t="s">
        <v>17</v>
      </c>
      <c r="BG20" s="88" t="s">
        <v>17</v>
      </c>
      <c r="BH20" s="94">
        <f t="shared" si="516"/>
        <v>1156.1605017801373</v>
      </c>
      <c r="BI20" s="95">
        <f t="shared" ref="BI20:BI30" si="1113">BH20/BH$31</f>
        <v>0.75436826269001178</v>
      </c>
      <c r="BJ20" s="96">
        <f t="shared" si="913"/>
        <v>0.18925148385469237</v>
      </c>
      <c r="BK20" s="92">
        <f t="shared" ref="BK20:BK30" si="1114">BG$31-BJ20</f>
        <v>5.2274869891560521E-2</v>
      </c>
      <c r="BL20" s="93">
        <f t="shared" ref="BL20:BL30" si="1115">IF(BK20&gt;0,$G20*BH$31*BK20,0)</f>
        <v>88049.191528938565</v>
      </c>
      <c r="BM20" s="93">
        <f t="shared" ref="BM20:BM30" si="1116">IF((BF$31-BL$31)&gt;0,BL20,BF$31*BL20/BL$31)</f>
        <v>88049.191528938565</v>
      </c>
      <c r="BN20" s="88" t="s">
        <v>17</v>
      </c>
      <c r="BO20" s="88" t="s">
        <v>17</v>
      </c>
      <c r="BP20" s="94">
        <f t="shared" si="521"/>
        <v>1236.2780554916374</v>
      </c>
      <c r="BQ20" s="95">
        <f t="shared" ref="BQ20:BQ30" si="1117">BP20/BP$31</f>
        <v>0.79055415156777165</v>
      </c>
      <c r="BR20" s="96">
        <f t="shared" si="914"/>
        <v>0.19832958735323677</v>
      </c>
      <c r="BS20" s="92">
        <f t="shared" ref="BS20:BS30" si="1118">BO$31-BR20</f>
        <v>5.0383839642418965E-2</v>
      </c>
      <c r="BT20" s="93">
        <f t="shared" ref="BT20:BT30" si="1119">IF(BS20&gt;0,$G20*BP$31*BS20,0)</f>
        <v>86591.146552590915</v>
      </c>
      <c r="BU20" s="93">
        <f t="shared" ref="BU20:BU30" si="1120">IF((BN$31-BT$31)&gt;0,BT20,BN$31*BT20/BT$31)</f>
        <v>86591.146552590915</v>
      </c>
      <c r="BV20" s="88" t="s">
        <v>17</v>
      </c>
      <c r="BW20" s="88" t="s">
        <v>17</v>
      </c>
      <c r="BX20" s="94">
        <f t="shared" si="526"/>
        <v>1315.0689076777983</v>
      </c>
      <c r="BY20" s="95">
        <f t="shared" ref="BY20:BY30" si="1121">BX20/BX$31</f>
        <v>0.82472873887095788</v>
      </c>
      <c r="BZ20" s="96">
        <f t="shared" si="915"/>
        <v>0.20690310731308617</v>
      </c>
      <c r="CA20" s="92">
        <f t="shared" ref="CA20:CA30" si="1122">BW$31-BZ20</f>
        <v>4.8628432268713967E-2</v>
      </c>
      <c r="CB20" s="93">
        <f t="shared" ref="CB20:CB30" si="1123">IF(CA20&gt;0,$G20*BX$31*CA20,0)</f>
        <v>85216.823646983976</v>
      </c>
      <c r="CC20" s="93">
        <f t="shared" ref="CC20:CC30" si="1124">IF((BV$31-CB$31)&gt;0,CB20,BV$31*CB20/CB$31)</f>
        <v>85216.823646983976</v>
      </c>
      <c r="CD20" s="88" t="s">
        <v>17</v>
      </c>
      <c r="CE20" s="88" t="s">
        <v>17</v>
      </c>
      <c r="CF20" s="94">
        <f t="shared" si="531"/>
        <v>1392.6092385667737</v>
      </c>
      <c r="CG20" s="95">
        <f t="shared" ref="CG20:CG30" si="1125">CF20/CF$31</f>
        <v>0.85707317053332865</v>
      </c>
      <c r="CH20" s="96">
        <f t="shared" si="916"/>
        <v>0.21501748856331612</v>
      </c>
      <c r="CI20" s="92">
        <f t="shared" ref="CI20:CI30" si="1126">CE$31-CH20</f>
        <v>4.6991025484000276E-2</v>
      </c>
      <c r="CJ20" s="93">
        <f t="shared" ref="CJ20:CJ30" si="1127">IF(CI20&gt;0,$G20*CF$31*CI20,0)</f>
        <v>83911.983453698136</v>
      </c>
      <c r="CK20" s="93">
        <f t="shared" si="535"/>
        <v>83911.983453698136</v>
      </c>
      <c r="CL20" s="88" t="s">
        <v>17</v>
      </c>
      <c r="CM20" s="88" t="s">
        <v>17</v>
      </c>
      <c r="CN20" s="94">
        <f t="shared" si="536"/>
        <v>1468.9622717366537</v>
      </c>
      <c r="CO20" s="95">
        <f t="shared" ref="CO20:CO30" si="1128">CN20/CN$31</f>
        <v>0.88774442781326091</v>
      </c>
      <c r="CP20" s="96">
        <f t="shared" si="917"/>
        <v>0.22271211364101701</v>
      </c>
      <c r="CQ20" s="92">
        <f t="shared" ref="CQ20:CQ30" si="1129">CM$31-CP20</f>
        <v>4.5457164806170958E-2</v>
      </c>
      <c r="CR20" s="93">
        <f t="shared" ref="CR20:CR30" si="1130">IF(CQ20&gt;0,$G20*CN$31*CQ20,0)</f>
        <v>82665.200624356759</v>
      </c>
      <c r="CS20" s="93">
        <f t="shared" ref="CS20:CS30" si="1131">IF((CL$31-CR$31)&gt;0,CR20,CL$31*CR20/CR$31)</f>
        <v>82665.200624356759</v>
      </c>
      <c r="CT20" s="88" t="s">
        <v>17</v>
      </c>
      <c r="CU20" s="88" t="s">
        <v>17</v>
      </c>
      <c r="CV20" s="94">
        <f t="shared" si="541"/>
        <v>1544.1808346341577</v>
      </c>
      <c r="CW20" s="95">
        <f t="shared" ref="CW20:CW30" si="1132">CV20/CV$31</f>
        <v>0.91687954110623082</v>
      </c>
      <c r="CX20" s="96">
        <f t="shared" si="918"/>
        <v>0.2300213599278467</v>
      </c>
      <c r="CY20" s="92">
        <f t="shared" ref="CY20:CY30" si="1133">CU$31-CX20</f>
        <v>4.4014911534577844E-2</v>
      </c>
      <c r="CZ20" s="93">
        <f t="shared" ref="CZ20:CZ30" si="1134">IF(CY20&gt;0,$G20*CV$31*CY20,0)</f>
        <v>81467.314713820393</v>
      </c>
      <c r="DA20" s="93">
        <f t="shared" ref="DA20:DA30" si="1135">IF((CT$31-CZ$31)&gt;0,CZ20,CT$31*CZ20/CZ$31)</f>
        <v>81467.314713820393</v>
      </c>
      <c r="DB20" s="88" t="s">
        <v>17</v>
      </c>
      <c r="DC20" s="88" t="s">
        <v>17</v>
      </c>
      <c r="DD20" s="94">
        <f t="shared" si="546"/>
        <v>1618.3094194511007</v>
      </c>
      <c r="DE20" s="95">
        <f t="shared" ref="DE20:DE30" si="1136">DD20/DD$31</f>
        <v>0.94459894436818537</v>
      </c>
      <c r="DF20" s="96">
        <f t="shared" si="919"/>
        <v>0.23697544118808547</v>
      </c>
      <c r="DG20" s="92">
        <f t="shared" ref="DG20:DG30" si="1137">DC$31-DF20</f>
        <v>4.265433242687014E-2</v>
      </c>
      <c r="DH20" s="93">
        <f t="shared" ref="DH20:DH30" si="1138">IF(DG20&gt;0,$G20*DD$31*DG20,0)</f>
        <v>80310.984133353617</v>
      </c>
      <c r="DI20" s="93">
        <f t="shared" ref="DI20:DI30" si="1139">IF((DB$31-DH$31)&gt;0,DH20,DB$31*DH20/DH$31)</f>
        <v>80310.984133353617</v>
      </c>
      <c r="DJ20" s="88" t="s">
        <v>17</v>
      </c>
      <c r="DK20" s="88" t="s">
        <v>17</v>
      </c>
      <c r="DL20" s="94">
        <f t="shared" si="551"/>
        <v>1691.3858381347711</v>
      </c>
      <c r="DM20" s="95">
        <f t="shared" ref="DM20:DM30" si="1140">DL20/DL$31</f>
        <v>0.97100916178708896</v>
      </c>
      <c r="DN20" s="96">
        <f t="shared" si="920"/>
        <v>0.24360108158503099</v>
      </c>
      <c r="DO20" s="92">
        <f t="shared" ref="DO20:DO30" si="1141">DK$31-DN20</f>
        <v>4.1367099514478339E-2</v>
      </c>
      <c r="DP20" s="93">
        <f t="shared" ref="DP20:DP30" si="1142">IF(DO20&gt;0,$G20*DL$31*DO20,0)</f>
        <v>79190.325088227619</v>
      </c>
      <c r="DQ20" s="93">
        <f t="shared" ref="DQ20:DQ30" si="1143">IF((DJ$31-DP$31)&gt;0,DP20,DJ$31*DP20/DP$31)</f>
        <v>79190.325088227619</v>
      </c>
      <c r="DR20" s="88" t="s">
        <v>17</v>
      </c>
      <c r="DS20" s="88" t="s">
        <v>17</v>
      </c>
      <c r="DT20" s="94">
        <f t="shared" si="556"/>
        <v>1763.4425488610927</v>
      </c>
      <c r="DU20" s="95">
        <f t="shared" ref="DU20:DU30" si="1144">DT20/DT$31</f>
        <v>0.99620497305894073</v>
      </c>
      <c r="DV20" s="96">
        <f t="shared" si="921"/>
        <v>0.24992205889274172</v>
      </c>
      <c r="DW20" s="92">
        <f t="shared" ref="DW20:DW30" si="1145">DS$31-DV20</f>
        <v>4.0146175635385362E-2</v>
      </c>
      <c r="DX20" s="93">
        <f t="shared" ref="DX20:DX30" si="1146">IF(DW20&gt;0,$G20*DT$31*DW20,0)</f>
        <v>78100.620201928235</v>
      </c>
      <c r="DY20" s="93">
        <f t="shared" ref="DY20:DY30" si="1147">IF((DR$31-DX$31)&gt;0,DX20,DR$31*DX20/DX$31)</f>
        <v>78100.620201928235</v>
      </c>
      <c r="DZ20" s="88" t="s">
        <v>17</v>
      </c>
      <c r="EA20" s="88" t="s">
        <v>17</v>
      </c>
      <c r="EB20" s="94">
        <f t="shared" si="561"/>
        <v>1834.5077173796808</v>
      </c>
      <c r="EC20" s="95">
        <f t="shared" ref="EC20:EC30" si="1148">EB20/EB$31</f>
        <v>1.0202711695628972</v>
      </c>
      <c r="ED20" s="96">
        <f t="shared" si="922"/>
        <v>0.25595964507494828</v>
      </c>
      <c r="EE20" s="92">
        <f t="shared" ref="EE20:EE30" si="1149">EA$31-ED20</f>
        <v>3.8985566759372259E-2</v>
      </c>
      <c r="EF20" s="93">
        <f t="shared" ref="EF20:EF30" si="1150">IF(EE20&gt;0,$G20*EB$31*EE20,0)</f>
        <v>77038.084008318256</v>
      </c>
      <c r="EG20" s="93">
        <f t="shared" ref="EG20:EG30" si="1151">IF((DZ$31-EF$31)&gt;0,EF20,DZ$31*EF20/EF$31)</f>
        <v>77038.084008318256</v>
      </c>
      <c r="EH20" s="88" t="s">
        <v>17</v>
      </c>
      <c r="EI20" s="88" t="s">
        <v>17</v>
      </c>
      <c r="EJ20" s="94">
        <f t="shared" si="566"/>
        <v>1904.6060649759668</v>
      </c>
      <c r="EK20" s="95">
        <f t="shared" ref="EK20:EK30" si="1152">EJ20/EJ$31</f>
        <v>1.0431575705575955</v>
      </c>
      <c r="EL20" s="96">
        <f t="shared" si="923"/>
        <v>0.26170125108166858</v>
      </c>
      <c r="EM20" s="92">
        <f t="shared" ref="EM20:EM30" si="1153">EI$31-EL20</f>
        <v>3.7972000072554135E-2</v>
      </c>
      <c r="EN20" s="93">
        <f t="shared" ref="EN20:EN30" si="1154">IF(EM20&gt;0,$G20*EJ$31*EM20,0)</f>
        <v>76193.235176424438</v>
      </c>
      <c r="EO20" s="93">
        <f t="shared" ref="EO20:EO30" si="1155">IF((EH$31-EN$31)&gt;0,EN20,EH$31*EN20/EN$31)</f>
        <v>76193.235176424438</v>
      </c>
      <c r="EP20" s="88" t="s">
        <v>17</v>
      </c>
      <c r="EQ20" s="88" t="s">
        <v>17</v>
      </c>
      <c r="ER20" s="94">
        <f t="shared" si="571"/>
        <v>1973.9356693221218</v>
      </c>
      <c r="ES20" s="95">
        <f t="shared" ref="ES20:ES30" si="1156">ER20/ER$31</f>
        <v>1.0649462170666955</v>
      </c>
      <c r="ET20" s="96">
        <f t="shared" si="924"/>
        <v>0.26716745888358273</v>
      </c>
      <c r="EU20" s="92">
        <f t="shared" ref="EU20:EU29" si="1157">EQ$31-ET20</f>
        <v>3.7122592890485639E-2</v>
      </c>
      <c r="EV20" s="93">
        <f t="shared" ref="EV20:EV30" si="1158">IF(EU20&gt;0,$G20*ER$31*EU20,0)</f>
        <v>75620.808232225434</v>
      </c>
      <c r="EW20" s="93">
        <f t="shared" ref="EW20:EW30" si="1159">IF((EP$31-EV$31)&gt;0,EV20,EP$31*EV20/EV$31)</f>
        <v>75620.808232225434</v>
      </c>
      <c r="EX20" s="88" t="s">
        <v>17</v>
      </c>
      <c r="EY20" s="88" t="s">
        <v>17</v>
      </c>
      <c r="EZ20" s="94">
        <f t="shared" si="576"/>
        <v>2042.7444120266036</v>
      </c>
      <c r="FA20" s="95">
        <f t="shared" ref="FA20:FA30" si="1160">EZ20/EZ$31</f>
        <v>1.085834557814479</v>
      </c>
      <c r="FB20" s="96">
        <f t="shared" si="925"/>
        <v>0.27240780325820402</v>
      </c>
      <c r="FC20" s="92">
        <f t="shared" ref="FC20:FC30" si="1161">EY$31-FB20</f>
        <v>3.6374664080107366E-2</v>
      </c>
      <c r="FD20" s="93">
        <f t="shared" ref="FD20:FD30" si="1162">IF(FC20&gt;0,$G20*EZ$31*FC20,0)</f>
        <v>75205.058853952665</v>
      </c>
      <c r="FE20" s="93">
        <f t="shared" ref="FE20:FE30" si="1163">IF((EX$31-FD$31)&gt;0,FD20,EX$31*FD20/FD$31)</f>
        <v>75205.058853952665</v>
      </c>
      <c r="FF20" s="88" t="s">
        <v>17</v>
      </c>
      <c r="FG20" s="88" t="s">
        <v>17</v>
      </c>
      <c r="FH20" s="94">
        <f t="shared" si="581"/>
        <v>2111.1748568436669</v>
      </c>
      <c r="FI20" s="95">
        <f t="shared" ref="FI20:FI30" si="1164">FH20/FH$31</f>
        <v>1.1059489450969651</v>
      </c>
      <c r="FJ20" s="96">
        <f t="shared" si="926"/>
        <v>0.27745398272824717</v>
      </c>
      <c r="FK20" s="92">
        <f t="shared" ref="FK20:FK30" si="1165">FG$31-FJ20</f>
        <v>3.5691417819775473E-2</v>
      </c>
      <c r="FL20" s="93">
        <f t="shared" ref="FL20:FL30" si="1166">IF(FK20&gt;0,$G20*FH$31*FK20,0)</f>
        <v>74877.376428679971</v>
      </c>
      <c r="FM20" s="93">
        <f t="shared" ref="FM20:FM30" si="1167">IF((FF$31-FL$31)&gt;0,FL20,FF$31*FL20/FL$31)</f>
        <v>74877.376428679971</v>
      </c>
      <c r="FN20" s="88" t="s">
        <v>17</v>
      </c>
      <c r="FO20" s="88" t="s">
        <v>17</v>
      </c>
      <c r="FP20" s="94">
        <f t="shared" si="927"/>
        <v>2179.307137488508</v>
      </c>
      <c r="FQ20" s="95">
        <f t="shared" si="586"/>
        <v>1.1253732462453923</v>
      </c>
      <c r="FR20" s="96">
        <f t="shared" si="928"/>
        <v>0.28232703743772247</v>
      </c>
      <c r="FS20" s="92">
        <f t="shared" si="587"/>
        <v>3.5051356551440205E-2</v>
      </c>
      <c r="FT20" s="93">
        <f t="shared" si="588"/>
        <v>74597.517997608564</v>
      </c>
      <c r="FU20" s="93">
        <f t="shared" si="589"/>
        <v>33559.59245285402</v>
      </c>
      <c r="FV20" s="88" t="s">
        <v>17</v>
      </c>
      <c r="FW20" s="88" t="s">
        <v>17</v>
      </c>
      <c r="FX20" s="94">
        <f t="shared" si="929"/>
        <v>2209.8436183373287</v>
      </c>
      <c r="FY20" s="95">
        <f t="shared" si="590"/>
        <v>1.1338932656011838</v>
      </c>
      <c r="FZ20" s="96">
        <f t="shared" si="930"/>
        <v>0.28446448990663264</v>
      </c>
      <c r="GA20" s="92">
        <f t="shared" si="591"/>
        <v>3.4775082801895618E-2</v>
      </c>
      <c r="GB20" s="93">
        <f t="shared" si="592"/>
        <v>74482.669008558441</v>
      </c>
      <c r="GC20" s="93">
        <f t="shared" si="593"/>
        <v>0</v>
      </c>
      <c r="GD20" s="88" t="s">
        <v>17</v>
      </c>
      <c r="GE20" s="88" t="s">
        <v>17</v>
      </c>
      <c r="GF20" s="94">
        <f t="shared" si="931"/>
        <v>2209.8436183373287</v>
      </c>
      <c r="GG20" s="95">
        <f t="shared" si="594"/>
        <v>1.1338932656011838</v>
      </c>
      <c r="GH20" s="96">
        <f t="shared" si="932"/>
        <v>0.28446448990663264</v>
      </c>
      <c r="GI20" s="92">
        <f t="shared" si="595"/>
        <v>3.4775082801895618E-2</v>
      </c>
      <c r="GJ20" s="93">
        <f t="shared" si="596"/>
        <v>74482.669008558441</v>
      </c>
      <c r="GK20" s="93">
        <f t="shared" si="597"/>
        <v>0</v>
      </c>
      <c r="GL20" s="88"/>
      <c r="GM20" s="88"/>
      <c r="GN20" s="94">
        <f t="shared" si="933"/>
        <v>2209.8436183373287</v>
      </c>
      <c r="GO20" s="95">
        <f t="shared" si="598"/>
        <v>1.1338932656011838</v>
      </c>
      <c r="GP20" s="96">
        <f t="shared" si="934"/>
        <v>0.28446448990663264</v>
      </c>
      <c r="GQ20" s="92">
        <f t="shared" si="599"/>
        <v>3.4775082801895618E-2</v>
      </c>
      <c r="GR20" s="93">
        <f t="shared" si="600"/>
        <v>74482.669008558441</v>
      </c>
      <c r="GS20" s="93">
        <f t="shared" si="601"/>
        <v>0</v>
      </c>
      <c r="GT20" s="88"/>
      <c r="GU20" s="88"/>
      <c r="GV20" s="94">
        <f t="shared" si="1087"/>
        <v>2209.8436183373287</v>
      </c>
      <c r="GW20" s="95">
        <f t="shared" si="602"/>
        <v>1.1338932656011838</v>
      </c>
      <c r="GX20" s="96">
        <f t="shared" si="935"/>
        <v>0.28446448990663264</v>
      </c>
      <c r="GY20" s="92">
        <f t="shared" si="603"/>
        <v>3.4775082801895618E-2</v>
      </c>
      <c r="GZ20" s="93">
        <f t="shared" si="604"/>
        <v>74482.669008558441</v>
      </c>
      <c r="HA20" s="93">
        <f t="shared" si="605"/>
        <v>0</v>
      </c>
      <c r="HB20" s="88"/>
      <c r="HC20" s="88"/>
      <c r="HD20" s="94">
        <f t="shared" si="936"/>
        <v>2209.8436183373287</v>
      </c>
      <c r="HE20" s="95">
        <f t="shared" si="606"/>
        <v>1.1338932656011838</v>
      </c>
      <c r="HF20" s="96">
        <f t="shared" si="937"/>
        <v>0.28446448990663264</v>
      </c>
      <c r="HG20" s="92">
        <f t="shared" si="607"/>
        <v>3.4775082801895618E-2</v>
      </c>
      <c r="HH20" s="93">
        <f t="shared" si="608"/>
        <v>74482.669008558441</v>
      </c>
      <c r="HI20" s="93">
        <f t="shared" si="609"/>
        <v>0</v>
      </c>
      <c r="HJ20" s="88"/>
      <c r="HK20" s="88"/>
      <c r="HL20" s="94">
        <f t="shared" si="938"/>
        <v>2209.8436183373287</v>
      </c>
      <c r="HM20" s="95">
        <f t="shared" si="610"/>
        <v>1.1338932656011838</v>
      </c>
      <c r="HN20" s="96">
        <f t="shared" si="939"/>
        <v>0.28446448990663264</v>
      </c>
      <c r="HO20" s="92">
        <f t="shared" si="611"/>
        <v>3.4775082801895618E-2</v>
      </c>
      <c r="HP20" s="93">
        <f t="shared" si="612"/>
        <v>74482.669008558441</v>
      </c>
      <c r="HQ20" s="93">
        <f t="shared" si="613"/>
        <v>0</v>
      </c>
      <c r="HR20" s="88"/>
      <c r="HS20" s="88"/>
      <c r="HT20" s="94">
        <f t="shared" si="940"/>
        <v>2209.8436183373287</v>
      </c>
      <c r="HU20" s="95">
        <f t="shared" si="614"/>
        <v>1.1338932656011838</v>
      </c>
      <c r="HV20" s="96">
        <f t="shared" si="941"/>
        <v>0.28446448990663264</v>
      </c>
      <c r="HW20" s="92">
        <f t="shared" si="615"/>
        <v>3.4775082801895618E-2</v>
      </c>
      <c r="HX20" s="93">
        <f t="shared" si="616"/>
        <v>74482.669008558441</v>
      </c>
      <c r="HY20" s="93">
        <f t="shared" si="617"/>
        <v>0</v>
      </c>
      <c r="HZ20" s="88"/>
      <c r="IA20" s="88"/>
      <c r="IB20" s="94">
        <f t="shared" si="942"/>
        <v>2209.8436183373287</v>
      </c>
      <c r="IC20" s="95">
        <f t="shared" si="618"/>
        <v>1.1338932656011838</v>
      </c>
      <c r="ID20" s="96">
        <f t="shared" si="943"/>
        <v>0.28446448990663264</v>
      </c>
      <c r="IE20" s="92">
        <f t="shared" si="619"/>
        <v>3.4775082801895618E-2</v>
      </c>
      <c r="IF20" s="93">
        <f t="shared" si="620"/>
        <v>74482.669008558441</v>
      </c>
      <c r="IG20" s="93">
        <f t="shared" si="621"/>
        <v>0</v>
      </c>
      <c r="IH20" s="88"/>
      <c r="II20" s="88"/>
      <c r="IJ20" s="94">
        <f t="shared" si="944"/>
        <v>2209.8436183373287</v>
      </c>
      <c r="IK20" s="95">
        <f t="shared" si="622"/>
        <v>1.1338932656011838</v>
      </c>
      <c r="IL20" s="96">
        <f t="shared" si="945"/>
        <v>0.28446448990663264</v>
      </c>
      <c r="IM20" s="92">
        <f t="shared" si="623"/>
        <v>3.4775082801895618E-2</v>
      </c>
      <c r="IN20" s="93">
        <f t="shared" si="624"/>
        <v>74482.669008558441</v>
      </c>
      <c r="IO20" s="93">
        <f t="shared" si="625"/>
        <v>0</v>
      </c>
      <c r="IP20" s="88"/>
      <c r="IQ20" s="88"/>
      <c r="IR20" s="94">
        <f t="shared" si="946"/>
        <v>2209.8436183373287</v>
      </c>
      <c r="IS20" s="95">
        <f t="shared" si="626"/>
        <v>1.1338932656011838</v>
      </c>
      <c r="IT20" s="96">
        <f t="shared" si="947"/>
        <v>0.28446448990663264</v>
      </c>
      <c r="IU20" s="92">
        <f t="shared" si="627"/>
        <v>3.4775082801895618E-2</v>
      </c>
      <c r="IV20" s="93">
        <f t="shared" si="628"/>
        <v>74482.669008558441</v>
      </c>
      <c r="IW20" s="93">
        <f t="shared" si="629"/>
        <v>0</v>
      </c>
      <c r="IX20" s="88"/>
      <c r="IY20" s="88"/>
      <c r="IZ20" s="94">
        <f t="shared" si="948"/>
        <v>2209.8436183373287</v>
      </c>
      <c r="JA20" s="95">
        <f t="shared" si="630"/>
        <v>1.1338932656011838</v>
      </c>
      <c r="JB20" s="96">
        <f t="shared" si="949"/>
        <v>0.28446448990663264</v>
      </c>
      <c r="JC20" s="92">
        <f t="shared" si="631"/>
        <v>3.4775082801895618E-2</v>
      </c>
      <c r="JD20" s="93">
        <f t="shared" si="632"/>
        <v>74482.669008558441</v>
      </c>
      <c r="JE20" s="93">
        <f t="shared" si="633"/>
        <v>0</v>
      </c>
      <c r="JF20" s="88"/>
      <c r="JG20" s="88"/>
      <c r="JH20" s="94">
        <f t="shared" si="950"/>
        <v>2209.8436183373287</v>
      </c>
      <c r="JI20" s="95">
        <f t="shared" si="634"/>
        <v>1.1338932656011838</v>
      </c>
      <c r="JJ20" s="96">
        <f t="shared" si="951"/>
        <v>0.28446448990663264</v>
      </c>
      <c r="JK20" s="92">
        <f t="shared" si="635"/>
        <v>3.4775082801895618E-2</v>
      </c>
      <c r="JL20" s="93">
        <f t="shared" si="636"/>
        <v>74482.669008558441</v>
      </c>
      <c r="JM20" s="93">
        <f t="shared" si="637"/>
        <v>0</v>
      </c>
      <c r="JN20" s="88"/>
      <c r="JO20" s="88"/>
      <c r="JP20" s="94">
        <f t="shared" si="952"/>
        <v>2209.8436183373287</v>
      </c>
      <c r="JQ20" s="95">
        <f t="shared" si="638"/>
        <v>1.1338932656011838</v>
      </c>
      <c r="JR20" s="96">
        <f t="shared" si="953"/>
        <v>0.28446448990663264</v>
      </c>
      <c r="JS20" s="92">
        <f t="shared" si="639"/>
        <v>3.4775082801895618E-2</v>
      </c>
      <c r="JT20" s="93">
        <f t="shared" si="640"/>
        <v>74482.669008558441</v>
      </c>
      <c r="JU20" s="93">
        <f t="shared" si="641"/>
        <v>0</v>
      </c>
      <c r="JV20" s="88"/>
      <c r="JW20" s="88"/>
      <c r="JX20" s="94">
        <f t="shared" si="954"/>
        <v>2209.8436183373287</v>
      </c>
      <c r="JY20" s="95">
        <f t="shared" si="642"/>
        <v>1.1338932656011838</v>
      </c>
      <c r="JZ20" s="96">
        <f t="shared" si="955"/>
        <v>0.28446448990663264</v>
      </c>
      <c r="KA20" s="92">
        <f t="shared" si="643"/>
        <v>3.4775082801895618E-2</v>
      </c>
      <c r="KB20" s="93">
        <f t="shared" si="644"/>
        <v>74482.669008558441</v>
      </c>
      <c r="KC20" s="93">
        <f t="shared" si="645"/>
        <v>0</v>
      </c>
      <c r="KD20" s="88"/>
      <c r="KE20" s="88"/>
      <c r="KF20" s="94">
        <f t="shared" si="956"/>
        <v>2209.8436183373287</v>
      </c>
      <c r="KG20" s="95">
        <f t="shared" si="646"/>
        <v>1.1338932656011838</v>
      </c>
      <c r="KH20" s="96">
        <f t="shared" si="957"/>
        <v>0.28446448990663264</v>
      </c>
      <c r="KI20" s="92">
        <f t="shared" si="647"/>
        <v>3.4775082801895618E-2</v>
      </c>
      <c r="KJ20" s="93">
        <f t="shared" si="648"/>
        <v>74482.669008558441</v>
      </c>
      <c r="KK20" s="93">
        <f t="shared" si="649"/>
        <v>0</v>
      </c>
      <c r="KL20" s="88"/>
      <c r="KM20" s="88"/>
      <c r="KN20" s="94">
        <f t="shared" si="958"/>
        <v>2209.8436183373287</v>
      </c>
      <c r="KO20" s="95">
        <f t="shared" si="650"/>
        <v>1.1338932656011838</v>
      </c>
      <c r="KP20" s="96">
        <f t="shared" si="959"/>
        <v>0.28446448990663264</v>
      </c>
      <c r="KQ20" s="92">
        <f t="shared" si="651"/>
        <v>3.4775082801895618E-2</v>
      </c>
      <c r="KR20" s="93">
        <f t="shared" si="652"/>
        <v>74482.669008558441</v>
      </c>
      <c r="KS20" s="93">
        <f t="shared" si="653"/>
        <v>0</v>
      </c>
      <c r="KT20" s="88"/>
      <c r="KU20" s="88"/>
      <c r="KV20" s="94">
        <f t="shared" si="960"/>
        <v>2209.8436183373287</v>
      </c>
      <c r="KW20" s="95">
        <f t="shared" si="654"/>
        <v>1.1338932656011838</v>
      </c>
      <c r="KX20" s="96">
        <f t="shared" si="961"/>
        <v>0.28446448990663264</v>
      </c>
      <c r="KY20" s="92">
        <f t="shared" si="655"/>
        <v>3.4775082801895618E-2</v>
      </c>
      <c r="KZ20" s="93">
        <f t="shared" si="656"/>
        <v>74482.669008558441</v>
      </c>
      <c r="LA20" s="93">
        <f t="shared" si="657"/>
        <v>0</v>
      </c>
      <c r="LB20" s="88"/>
      <c r="LC20" s="88"/>
      <c r="LD20" s="94">
        <f t="shared" si="962"/>
        <v>2209.8436183373287</v>
      </c>
      <c r="LE20" s="95">
        <f t="shared" si="658"/>
        <v>1.1338932656011838</v>
      </c>
      <c r="LF20" s="96">
        <f t="shared" si="963"/>
        <v>0.28446448990663264</v>
      </c>
      <c r="LG20" s="92">
        <f t="shared" si="659"/>
        <v>3.4775082801895618E-2</v>
      </c>
      <c r="LH20" s="93">
        <f t="shared" si="660"/>
        <v>74482.669008558441</v>
      </c>
      <c r="LI20" s="93">
        <f t="shared" si="661"/>
        <v>0</v>
      </c>
      <c r="LJ20" s="88"/>
      <c r="LK20" s="88"/>
      <c r="LL20" s="94">
        <f t="shared" si="964"/>
        <v>2209.8436183373287</v>
      </c>
      <c r="LM20" s="95">
        <f t="shared" si="662"/>
        <v>1.1338932656011838</v>
      </c>
      <c r="LN20" s="96">
        <f t="shared" si="965"/>
        <v>0.28446448990663264</v>
      </c>
      <c r="LO20" s="92">
        <f t="shared" si="663"/>
        <v>3.4775082801895618E-2</v>
      </c>
      <c r="LP20" s="93">
        <f t="shared" si="664"/>
        <v>74482.669008558441</v>
      </c>
      <c r="LQ20" s="93">
        <f t="shared" si="665"/>
        <v>0</v>
      </c>
      <c r="LR20" s="88"/>
      <c r="LS20" s="88"/>
      <c r="LT20" s="94">
        <f t="shared" si="966"/>
        <v>2209.8436183373287</v>
      </c>
      <c r="LU20" s="95">
        <f t="shared" si="666"/>
        <v>1.1338932656011838</v>
      </c>
      <c r="LV20" s="96">
        <f t="shared" si="967"/>
        <v>0.28446448990663264</v>
      </c>
      <c r="LW20" s="92">
        <f t="shared" si="667"/>
        <v>3.4775082801895618E-2</v>
      </c>
      <c r="LX20" s="93">
        <f t="shared" si="668"/>
        <v>74482.669008558441</v>
      </c>
      <c r="LY20" s="93">
        <f t="shared" si="669"/>
        <v>0</v>
      </c>
      <c r="LZ20" s="88"/>
      <c r="MA20" s="88"/>
      <c r="MB20" s="94">
        <f t="shared" si="968"/>
        <v>2209.8436183373287</v>
      </c>
      <c r="MC20" s="95">
        <f t="shared" si="670"/>
        <v>1.1338932656011838</v>
      </c>
      <c r="MD20" s="96">
        <f t="shared" si="969"/>
        <v>0.28446448990663264</v>
      </c>
      <c r="ME20" s="92">
        <f t="shared" si="671"/>
        <v>3.4775082801895618E-2</v>
      </c>
      <c r="MF20" s="93">
        <f t="shared" si="672"/>
        <v>74482.669008558441</v>
      </c>
      <c r="MG20" s="93">
        <f t="shared" si="673"/>
        <v>0</v>
      </c>
      <c r="MH20" s="88"/>
      <c r="MI20" s="88"/>
      <c r="MJ20" s="94">
        <f t="shared" si="970"/>
        <v>2209.8436183373287</v>
      </c>
      <c r="MK20" s="95">
        <f t="shared" si="674"/>
        <v>1.1338932656011838</v>
      </c>
      <c r="ML20" s="96">
        <f t="shared" si="971"/>
        <v>0.28446448990663264</v>
      </c>
      <c r="MM20" s="92">
        <f t="shared" si="675"/>
        <v>3.4775082801895618E-2</v>
      </c>
      <c r="MN20" s="93">
        <f t="shared" si="676"/>
        <v>74482.669008558441</v>
      </c>
      <c r="MO20" s="93">
        <f t="shared" si="677"/>
        <v>0</v>
      </c>
      <c r="MP20" s="88"/>
      <c r="MQ20" s="88"/>
      <c r="MR20" s="94">
        <f t="shared" si="972"/>
        <v>2209.8436183373287</v>
      </c>
      <c r="MS20" s="95">
        <f t="shared" si="678"/>
        <v>1.1338932656011838</v>
      </c>
      <c r="MT20" s="96">
        <f t="shared" si="973"/>
        <v>0.28446448990663264</v>
      </c>
      <c r="MU20" s="92">
        <f t="shared" si="679"/>
        <v>3.4775082801895618E-2</v>
      </c>
      <c r="MV20" s="93">
        <f t="shared" si="680"/>
        <v>74482.669008558441</v>
      </c>
      <c r="MW20" s="93">
        <f t="shared" si="681"/>
        <v>0</v>
      </c>
      <c r="MX20" s="88"/>
      <c r="MY20" s="88"/>
      <c r="MZ20" s="94">
        <f t="shared" si="974"/>
        <v>2209.8436183373287</v>
      </c>
      <c r="NA20" s="95">
        <f t="shared" si="682"/>
        <v>1.1338932656011838</v>
      </c>
      <c r="NB20" s="96">
        <f t="shared" si="975"/>
        <v>0.28446448990663264</v>
      </c>
      <c r="NC20" s="92">
        <f t="shared" si="683"/>
        <v>3.4775082801895618E-2</v>
      </c>
      <c r="ND20" s="93">
        <f t="shared" si="684"/>
        <v>74482.669008558441</v>
      </c>
      <c r="NE20" s="93">
        <f t="shared" si="685"/>
        <v>0</v>
      </c>
      <c r="NF20" s="88"/>
      <c r="NG20" s="88"/>
      <c r="NH20" s="94">
        <f t="shared" si="976"/>
        <v>2209.8436183373287</v>
      </c>
      <c r="NI20" s="95">
        <f t="shared" si="686"/>
        <v>1.1338932656011838</v>
      </c>
      <c r="NJ20" s="96">
        <f t="shared" si="977"/>
        <v>0.28446448990663264</v>
      </c>
      <c r="NK20" s="92">
        <f t="shared" si="687"/>
        <v>3.4775082801895618E-2</v>
      </c>
      <c r="NL20" s="93">
        <f t="shared" si="688"/>
        <v>74482.669008558441</v>
      </c>
      <c r="NM20" s="93">
        <f t="shared" si="689"/>
        <v>0</v>
      </c>
      <c r="NN20" s="88"/>
      <c r="NO20" s="88"/>
      <c r="NP20" s="94">
        <f t="shared" si="978"/>
        <v>2209.8436183373287</v>
      </c>
      <c r="NQ20" s="95">
        <f t="shared" si="690"/>
        <v>1.1338932656011838</v>
      </c>
      <c r="NR20" s="96">
        <f t="shared" si="979"/>
        <v>0.28446448990663264</v>
      </c>
      <c r="NS20" s="92">
        <f t="shared" si="691"/>
        <v>3.4775082801895618E-2</v>
      </c>
      <c r="NT20" s="93">
        <f t="shared" si="692"/>
        <v>74482.669008558441</v>
      </c>
      <c r="NU20" s="93">
        <f t="shared" si="693"/>
        <v>0</v>
      </c>
      <c r="NV20" s="88"/>
      <c r="NW20" s="88"/>
      <c r="NX20" s="94">
        <f t="shared" si="980"/>
        <v>2209.8436183373287</v>
      </c>
      <c r="NY20" s="95">
        <f t="shared" si="694"/>
        <v>1.1338932656011838</v>
      </c>
      <c r="NZ20" s="96">
        <f t="shared" si="981"/>
        <v>0.28446448990663264</v>
      </c>
      <c r="OA20" s="92">
        <f t="shared" si="695"/>
        <v>3.4775082801895618E-2</v>
      </c>
      <c r="OB20" s="93">
        <f t="shared" si="696"/>
        <v>74482.669008558441</v>
      </c>
      <c r="OC20" s="93">
        <f t="shared" si="697"/>
        <v>0</v>
      </c>
      <c r="OD20" s="88"/>
      <c r="OE20" s="88"/>
      <c r="OF20" s="94">
        <f t="shared" si="982"/>
        <v>2209.8436183373287</v>
      </c>
      <c r="OG20" s="95">
        <f t="shared" si="698"/>
        <v>1.1338932656011838</v>
      </c>
      <c r="OH20" s="96">
        <f t="shared" si="983"/>
        <v>0.28446448990663264</v>
      </c>
      <c r="OI20" s="92">
        <f t="shared" si="699"/>
        <v>3.4775082801895618E-2</v>
      </c>
      <c r="OJ20" s="93">
        <f t="shared" si="700"/>
        <v>74482.669008558441</v>
      </c>
      <c r="OK20" s="93">
        <f t="shared" si="701"/>
        <v>0</v>
      </c>
      <c r="OL20" s="88"/>
      <c r="OM20" s="88"/>
      <c r="ON20" s="94">
        <f t="shared" si="984"/>
        <v>2209.8436183373287</v>
      </c>
      <c r="OO20" s="95">
        <f t="shared" si="702"/>
        <v>1.1338932656011838</v>
      </c>
      <c r="OP20" s="96">
        <f t="shared" si="985"/>
        <v>0.28446448990663264</v>
      </c>
      <c r="OQ20" s="92">
        <f t="shared" si="703"/>
        <v>3.4775082801895618E-2</v>
      </c>
      <c r="OR20" s="93">
        <f t="shared" si="704"/>
        <v>74482.669008558441</v>
      </c>
      <c r="OS20" s="93">
        <f t="shared" si="705"/>
        <v>0</v>
      </c>
      <c r="OT20" s="88"/>
      <c r="OU20" s="88"/>
      <c r="OV20" s="94">
        <f t="shared" si="986"/>
        <v>2209.8436183373287</v>
      </c>
      <c r="OW20" s="95">
        <f t="shared" si="706"/>
        <v>1.1338932656011838</v>
      </c>
      <c r="OX20" s="96">
        <f t="shared" si="987"/>
        <v>0.28446448990663264</v>
      </c>
      <c r="OY20" s="92">
        <f t="shared" si="707"/>
        <v>3.4775082801895618E-2</v>
      </c>
      <c r="OZ20" s="93">
        <f t="shared" si="708"/>
        <v>74482.669008558441</v>
      </c>
      <c r="PA20" s="93">
        <f t="shared" si="709"/>
        <v>0</v>
      </c>
      <c r="PB20" s="88"/>
      <c r="PC20" s="88"/>
      <c r="PD20" s="94">
        <f t="shared" si="988"/>
        <v>2209.8436183373287</v>
      </c>
      <c r="PE20" s="95">
        <f t="shared" si="710"/>
        <v>1.1338932656011838</v>
      </c>
      <c r="PF20" s="96">
        <f t="shared" si="989"/>
        <v>0.28446448990663264</v>
      </c>
      <c r="PG20" s="92">
        <f t="shared" si="711"/>
        <v>3.4775082801895618E-2</v>
      </c>
      <c r="PH20" s="93">
        <f t="shared" si="712"/>
        <v>74482.669008558441</v>
      </c>
      <c r="PI20" s="93">
        <f t="shared" si="713"/>
        <v>0</v>
      </c>
      <c r="PJ20" s="88"/>
      <c r="PK20" s="88"/>
      <c r="PL20" s="94">
        <f t="shared" si="990"/>
        <v>2209.8436183373287</v>
      </c>
      <c r="PM20" s="95">
        <f t="shared" si="714"/>
        <v>1.1338932656011838</v>
      </c>
      <c r="PN20" s="96">
        <f t="shared" si="991"/>
        <v>0.28446448990663264</v>
      </c>
      <c r="PO20" s="92">
        <f t="shared" si="715"/>
        <v>3.4775082801895618E-2</v>
      </c>
      <c r="PP20" s="93">
        <f t="shared" si="716"/>
        <v>74482.669008558441</v>
      </c>
      <c r="PQ20" s="93">
        <f t="shared" si="717"/>
        <v>0</v>
      </c>
      <c r="PR20" s="88"/>
      <c r="PS20" s="88"/>
      <c r="PT20" s="94">
        <f t="shared" si="992"/>
        <v>2209.8436183373287</v>
      </c>
      <c r="PU20" s="95">
        <f t="shared" si="718"/>
        <v>1.1338932656011838</v>
      </c>
      <c r="PV20" s="96">
        <f t="shared" si="993"/>
        <v>0.28446448990663264</v>
      </c>
      <c r="PW20" s="92">
        <f t="shared" si="719"/>
        <v>3.4775082801895618E-2</v>
      </c>
      <c r="PX20" s="93">
        <f t="shared" si="720"/>
        <v>74482.669008558441</v>
      </c>
      <c r="PY20" s="93">
        <f t="shared" si="721"/>
        <v>0</v>
      </c>
      <c r="PZ20" s="88"/>
      <c r="QA20" s="88"/>
      <c r="QB20" s="94">
        <f t="shared" si="994"/>
        <v>2209.8436183373287</v>
      </c>
      <c r="QC20" s="95">
        <f t="shared" si="722"/>
        <v>1.1338932656011838</v>
      </c>
      <c r="QD20" s="96">
        <f t="shared" si="995"/>
        <v>0.28446448990663264</v>
      </c>
      <c r="QE20" s="92">
        <f t="shared" si="723"/>
        <v>3.4775082801895618E-2</v>
      </c>
      <c r="QF20" s="93">
        <f t="shared" si="724"/>
        <v>74482.669008558441</v>
      </c>
      <c r="QG20" s="93">
        <f t="shared" si="725"/>
        <v>0</v>
      </c>
      <c r="QH20" s="88"/>
      <c r="QI20" s="88"/>
      <c r="QJ20" s="94">
        <f t="shared" si="996"/>
        <v>2209.8436183373287</v>
      </c>
      <c r="QK20" s="95">
        <f t="shared" si="726"/>
        <v>1.1338932656011838</v>
      </c>
      <c r="QL20" s="96">
        <f t="shared" si="997"/>
        <v>0.28446448990663264</v>
      </c>
      <c r="QM20" s="92">
        <f t="shared" si="727"/>
        <v>3.4775082801895618E-2</v>
      </c>
      <c r="QN20" s="93">
        <f t="shared" si="728"/>
        <v>74482.669008558441</v>
      </c>
      <c r="QO20" s="93">
        <f t="shared" si="729"/>
        <v>0</v>
      </c>
      <c r="QP20" s="88"/>
      <c r="QQ20" s="88"/>
      <c r="QR20" s="94">
        <f t="shared" si="998"/>
        <v>2209.8436183373287</v>
      </c>
      <c r="QS20" s="95">
        <f t="shared" si="730"/>
        <v>1.1338932656011838</v>
      </c>
      <c r="QT20" s="96">
        <f t="shared" si="999"/>
        <v>0.28446448990663264</v>
      </c>
      <c r="QU20" s="92">
        <f t="shared" si="731"/>
        <v>3.4775082801895618E-2</v>
      </c>
      <c r="QV20" s="93">
        <f t="shared" si="732"/>
        <v>74482.669008558441</v>
      </c>
      <c r="QW20" s="93">
        <f t="shared" si="733"/>
        <v>0</v>
      </c>
      <c r="QX20" s="88"/>
      <c r="QY20" s="88"/>
      <c r="QZ20" s="94">
        <f t="shared" si="1000"/>
        <v>2209.8436183373287</v>
      </c>
      <c r="RA20" s="95">
        <f t="shared" si="734"/>
        <v>1.1338932656011838</v>
      </c>
      <c r="RB20" s="96">
        <f t="shared" si="1001"/>
        <v>0.28446448990663264</v>
      </c>
      <c r="RC20" s="92">
        <f t="shared" si="735"/>
        <v>3.4775082801895618E-2</v>
      </c>
      <c r="RD20" s="93">
        <f t="shared" si="736"/>
        <v>74482.669008558441</v>
      </c>
      <c r="RE20" s="93">
        <f t="shared" si="737"/>
        <v>0</v>
      </c>
      <c r="RF20" s="88"/>
      <c r="RG20" s="88"/>
      <c r="RH20" s="94">
        <f t="shared" si="1002"/>
        <v>2209.8436183373287</v>
      </c>
      <c r="RI20" s="95">
        <f t="shared" si="738"/>
        <v>1.1338932656011838</v>
      </c>
      <c r="RJ20" s="96">
        <f t="shared" si="1003"/>
        <v>0.28446448990663264</v>
      </c>
      <c r="RK20" s="92">
        <f t="shared" si="739"/>
        <v>3.4775082801895618E-2</v>
      </c>
      <c r="RL20" s="93">
        <f t="shared" si="740"/>
        <v>74482.669008558441</v>
      </c>
      <c r="RM20" s="93">
        <f t="shared" si="741"/>
        <v>0</v>
      </c>
      <c r="RN20" s="88"/>
      <c r="RO20" s="88"/>
      <c r="RP20" s="94">
        <f t="shared" si="1004"/>
        <v>2209.8436183373287</v>
      </c>
      <c r="RQ20" s="95">
        <f t="shared" si="742"/>
        <v>1.1338932656011838</v>
      </c>
      <c r="RR20" s="96">
        <f t="shared" si="1005"/>
        <v>0.28446448990663264</v>
      </c>
      <c r="RS20" s="92">
        <f t="shared" si="743"/>
        <v>3.4775082801895618E-2</v>
      </c>
      <c r="RT20" s="93">
        <f t="shared" si="744"/>
        <v>74482.669008558441</v>
      </c>
      <c r="RU20" s="93">
        <f t="shared" si="745"/>
        <v>0</v>
      </c>
      <c r="RV20" s="88"/>
      <c r="RW20" s="88"/>
      <c r="RX20" s="94">
        <f t="shared" si="1006"/>
        <v>2209.8436183373287</v>
      </c>
      <c r="RY20" s="95">
        <f t="shared" si="746"/>
        <v>1.1338932656011838</v>
      </c>
      <c r="RZ20" s="96">
        <f t="shared" si="1007"/>
        <v>0.28446448990663264</v>
      </c>
      <c r="SA20" s="92">
        <f t="shared" si="747"/>
        <v>3.4775082801895618E-2</v>
      </c>
      <c r="SB20" s="93">
        <f t="shared" si="748"/>
        <v>74482.669008558441</v>
      </c>
      <c r="SC20" s="93">
        <f t="shared" si="749"/>
        <v>0</v>
      </c>
      <c r="SD20" s="88"/>
      <c r="SE20" s="88"/>
      <c r="SF20" s="94">
        <f t="shared" si="1008"/>
        <v>2209.8436183373287</v>
      </c>
      <c r="SG20" s="95">
        <f t="shared" si="750"/>
        <v>1.1338932656011838</v>
      </c>
      <c r="SH20" s="96">
        <f t="shared" si="1009"/>
        <v>0.28446448990663264</v>
      </c>
      <c r="SI20" s="92">
        <f t="shared" si="751"/>
        <v>3.4775082801895618E-2</v>
      </c>
      <c r="SJ20" s="93">
        <f t="shared" si="752"/>
        <v>74482.669008558441</v>
      </c>
      <c r="SK20" s="93">
        <f t="shared" si="753"/>
        <v>0</v>
      </c>
      <c r="SL20" s="88"/>
      <c r="SM20" s="88"/>
      <c r="SN20" s="94">
        <f t="shared" si="1010"/>
        <v>2209.8436183373287</v>
      </c>
      <c r="SO20" s="95">
        <f t="shared" si="754"/>
        <v>1.1338932656011838</v>
      </c>
      <c r="SP20" s="96">
        <f t="shared" si="1011"/>
        <v>0.28446448990663264</v>
      </c>
      <c r="SQ20" s="92">
        <f t="shared" si="755"/>
        <v>3.4775082801895618E-2</v>
      </c>
      <c r="SR20" s="93">
        <f t="shared" si="756"/>
        <v>74482.669008558441</v>
      </c>
      <c r="SS20" s="93">
        <f t="shared" si="757"/>
        <v>0</v>
      </c>
      <c r="ST20" s="88"/>
      <c r="SU20" s="88"/>
      <c r="SV20" s="94">
        <f t="shared" si="1012"/>
        <v>2209.8436183373287</v>
      </c>
      <c r="SW20" s="95">
        <f t="shared" si="758"/>
        <v>1.1338932656011838</v>
      </c>
      <c r="SX20" s="96">
        <f t="shared" si="1013"/>
        <v>0.28446448990663264</v>
      </c>
      <c r="SY20" s="92">
        <f t="shared" si="759"/>
        <v>3.4775082801895618E-2</v>
      </c>
      <c r="SZ20" s="93">
        <f t="shared" si="760"/>
        <v>74482.669008558441</v>
      </c>
      <c r="TA20" s="93">
        <f t="shared" si="761"/>
        <v>0</v>
      </c>
      <c r="TB20" s="88"/>
      <c r="TC20" s="88"/>
      <c r="TD20" s="94">
        <f t="shared" si="1014"/>
        <v>2209.8436183373287</v>
      </c>
      <c r="TE20" s="95">
        <f t="shared" si="762"/>
        <v>1.1338932656011838</v>
      </c>
      <c r="TF20" s="96">
        <f t="shared" si="1015"/>
        <v>0.28446448990663264</v>
      </c>
      <c r="TG20" s="92">
        <f t="shared" si="763"/>
        <v>3.4775082801895618E-2</v>
      </c>
      <c r="TH20" s="93">
        <f t="shared" si="764"/>
        <v>74482.669008558441</v>
      </c>
      <c r="TI20" s="93">
        <f t="shared" si="765"/>
        <v>0</v>
      </c>
      <c r="TJ20" s="88"/>
      <c r="TK20" s="88"/>
      <c r="TL20" s="94">
        <f t="shared" si="1016"/>
        <v>2209.8436183373287</v>
      </c>
      <c r="TM20" s="95">
        <f t="shared" si="766"/>
        <v>1.1338932656011838</v>
      </c>
      <c r="TN20" s="96">
        <f t="shared" si="1017"/>
        <v>0.28446448990663264</v>
      </c>
      <c r="TO20" s="92">
        <f t="shared" si="767"/>
        <v>3.4775082801895618E-2</v>
      </c>
      <c r="TP20" s="93">
        <f t="shared" si="768"/>
        <v>74482.669008558441</v>
      </c>
      <c r="TQ20" s="93">
        <f t="shared" si="769"/>
        <v>0</v>
      </c>
      <c r="TR20" s="88"/>
      <c r="TS20" s="88"/>
      <c r="TT20" s="94">
        <f t="shared" si="1018"/>
        <v>2209.8436183373287</v>
      </c>
      <c r="TU20" s="95">
        <f t="shared" si="770"/>
        <v>1.1338932656011838</v>
      </c>
      <c r="TV20" s="96">
        <f t="shared" si="1019"/>
        <v>0.28446448990663264</v>
      </c>
      <c r="TW20" s="92">
        <f t="shared" si="771"/>
        <v>3.4775082801895618E-2</v>
      </c>
      <c r="TX20" s="93">
        <f t="shared" si="772"/>
        <v>74482.669008558441</v>
      </c>
      <c r="TY20" s="93">
        <f t="shared" si="773"/>
        <v>0</v>
      </c>
      <c r="TZ20" s="88"/>
      <c r="UA20" s="88"/>
      <c r="UB20" s="94">
        <f t="shared" si="1020"/>
        <v>2209.8436183373287</v>
      </c>
      <c r="UC20" s="95">
        <f t="shared" si="774"/>
        <v>1.1338932656011838</v>
      </c>
      <c r="UD20" s="96">
        <f t="shared" si="1021"/>
        <v>0.28446448990663264</v>
      </c>
      <c r="UE20" s="92">
        <f t="shared" si="775"/>
        <v>3.4775082801895618E-2</v>
      </c>
      <c r="UF20" s="93">
        <f t="shared" si="776"/>
        <v>74482.669008558441</v>
      </c>
      <c r="UG20" s="93">
        <f t="shared" si="777"/>
        <v>0</v>
      </c>
      <c r="UH20" s="88"/>
      <c r="UI20" s="88"/>
      <c r="UJ20" s="94">
        <f t="shared" si="1022"/>
        <v>2209.8436183373287</v>
      </c>
      <c r="UK20" s="95">
        <f t="shared" si="778"/>
        <v>1.1338932656011838</v>
      </c>
      <c r="UL20" s="96">
        <f t="shared" si="1023"/>
        <v>0.28446448990663264</v>
      </c>
      <c r="UM20" s="92">
        <f t="shared" si="779"/>
        <v>3.4775082801895618E-2</v>
      </c>
      <c r="UN20" s="93">
        <f t="shared" si="780"/>
        <v>74482.669008558441</v>
      </c>
      <c r="UO20" s="93">
        <f t="shared" si="781"/>
        <v>0</v>
      </c>
      <c r="UP20" s="88"/>
      <c r="UQ20" s="88"/>
      <c r="UR20" s="94">
        <f t="shared" si="1024"/>
        <v>2209.8436183373287</v>
      </c>
      <c r="US20" s="95">
        <f t="shared" si="782"/>
        <v>1.1338932656011838</v>
      </c>
      <c r="UT20" s="96">
        <f t="shared" si="1025"/>
        <v>0.28446448990663264</v>
      </c>
      <c r="UU20" s="92">
        <f t="shared" si="783"/>
        <v>3.4775082801895618E-2</v>
      </c>
      <c r="UV20" s="93">
        <f t="shared" si="784"/>
        <v>74482.669008558441</v>
      </c>
      <c r="UW20" s="93">
        <f t="shared" si="785"/>
        <v>0</v>
      </c>
      <c r="UX20" s="88"/>
      <c r="UY20" s="88"/>
      <c r="UZ20" s="94">
        <f t="shared" si="1026"/>
        <v>2209.8436183373287</v>
      </c>
      <c r="VA20" s="95">
        <f t="shared" si="786"/>
        <v>1.1338932656011838</v>
      </c>
      <c r="VB20" s="96">
        <f t="shared" si="1027"/>
        <v>0.28446448990663264</v>
      </c>
      <c r="VC20" s="92">
        <f t="shared" si="787"/>
        <v>3.4775082801895618E-2</v>
      </c>
      <c r="VD20" s="93">
        <f t="shared" si="788"/>
        <v>74482.669008558441</v>
      </c>
      <c r="VE20" s="93">
        <f t="shared" si="789"/>
        <v>0</v>
      </c>
      <c r="VF20" s="88"/>
      <c r="VG20" s="88"/>
      <c r="VH20" s="94">
        <f t="shared" si="1028"/>
        <v>2209.8436183373287</v>
      </c>
      <c r="VI20" s="95">
        <f t="shared" si="790"/>
        <v>1.1338932656011838</v>
      </c>
      <c r="VJ20" s="96">
        <f t="shared" si="1029"/>
        <v>0.28446448990663264</v>
      </c>
      <c r="VK20" s="92">
        <f t="shared" si="791"/>
        <v>3.4775082801895618E-2</v>
      </c>
      <c r="VL20" s="93">
        <f t="shared" si="792"/>
        <v>74482.669008558441</v>
      </c>
      <c r="VM20" s="93">
        <f t="shared" si="793"/>
        <v>0</v>
      </c>
      <c r="VN20" s="88"/>
      <c r="VO20" s="88"/>
      <c r="VP20" s="94">
        <f t="shared" si="1030"/>
        <v>2209.8436183373287</v>
      </c>
      <c r="VQ20" s="95">
        <f t="shared" si="794"/>
        <v>1.1338932656011838</v>
      </c>
      <c r="VR20" s="96">
        <f t="shared" si="1031"/>
        <v>0.28446448990663264</v>
      </c>
      <c r="VS20" s="92">
        <f t="shared" si="795"/>
        <v>3.4775082801895618E-2</v>
      </c>
      <c r="VT20" s="93">
        <f t="shared" si="796"/>
        <v>74482.669008558441</v>
      </c>
      <c r="VU20" s="93">
        <f t="shared" si="797"/>
        <v>0</v>
      </c>
      <c r="VV20" s="88"/>
      <c r="VW20" s="88"/>
      <c r="VX20" s="94">
        <f t="shared" si="1032"/>
        <v>2209.8436183373287</v>
      </c>
      <c r="VY20" s="95">
        <f t="shared" si="798"/>
        <v>1.1338932656011838</v>
      </c>
      <c r="VZ20" s="96">
        <f t="shared" si="1033"/>
        <v>0.28446448990663264</v>
      </c>
      <c r="WA20" s="92">
        <f t="shared" si="799"/>
        <v>3.4775082801895618E-2</v>
      </c>
      <c r="WB20" s="93">
        <f t="shared" si="800"/>
        <v>74482.669008558441</v>
      </c>
      <c r="WC20" s="93">
        <f t="shared" si="801"/>
        <v>0</v>
      </c>
      <c r="WD20" s="88"/>
      <c r="WE20" s="88"/>
      <c r="WF20" s="94">
        <f t="shared" si="1034"/>
        <v>2209.8436183373287</v>
      </c>
      <c r="WG20" s="95">
        <f t="shared" si="802"/>
        <v>1.1338932656011838</v>
      </c>
      <c r="WH20" s="96">
        <f t="shared" si="1035"/>
        <v>0.28446448990663264</v>
      </c>
      <c r="WI20" s="92">
        <f t="shared" si="803"/>
        <v>3.4775082801895618E-2</v>
      </c>
      <c r="WJ20" s="93">
        <f t="shared" si="804"/>
        <v>74482.669008558441</v>
      </c>
      <c r="WK20" s="93">
        <f t="shared" si="805"/>
        <v>0</v>
      </c>
      <c r="WL20" s="88"/>
      <c r="WM20" s="88"/>
      <c r="WN20" s="94">
        <f t="shared" si="1036"/>
        <v>2209.8436183373287</v>
      </c>
      <c r="WO20" s="95">
        <f t="shared" si="806"/>
        <v>1.1338932656011838</v>
      </c>
      <c r="WP20" s="96">
        <f t="shared" si="1037"/>
        <v>0.28446448990663264</v>
      </c>
      <c r="WQ20" s="92">
        <f t="shared" si="807"/>
        <v>3.4775082801895618E-2</v>
      </c>
      <c r="WR20" s="93">
        <f t="shared" si="808"/>
        <v>74482.669008558441</v>
      </c>
      <c r="WS20" s="93">
        <f t="shared" si="809"/>
        <v>0</v>
      </c>
      <c r="WT20" s="88"/>
      <c r="WU20" s="88"/>
      <c r="WV20" s="94">
        <f t="shared" si="1038"/>
        <v>2209.8436183373287</v>
      </c>
      <c r="WW20" s="95">
        <f t="shared" si="810"/>
        <v>1.1338932656011838</v>
      </c>
      <c r="WX20" s="96">
        <f t="shared" si="1039"/>
        <v>0.28446448990663264</v>
      </c>
      <c r="WY20" s="92">
        <f t="shared" si="811"/>
        <v>3.4775082801895618E-2</v>
      </c>
      <c r="WZ20" s="93">
        <f t="shared" si="812"/>
        <v>74482.669008558441</v>
      </c>
      <c r="XA20" s="93">
        <f t="shared" si="813"/>
        <v>0</v>
      </c>
      <c r="XB20" s="88"/>
      <c r="XC20" s="88"/>
      <c r="XD20" s="94">
        <f t="shared" si="1040"/>
        <v>2209.8436183373287</v>
      </c>
      <c r="XE20" s="95">
        <f t="shared" si="814"/>
        <v>1.1338932656011838</v>
      </c>
      <c r="XF20" s="96">
        <f t="shared" si="1041"/>
        <v>0.28446448990663264</v>
      </c>
      <c r="XG20" s="92">
        <f t="shared" si="815"/>
        <v>3.4775082801895618E-2</v>
      </c>
      <c r="XH20" s="93">
        <f t="shared" si="816"/>
        <v>74482.669008558441</v>
      </c>
      <c r="XI20" s="93">
        <f t="shared" si="817"/>
        <v>0</v>
      </c>
      <c r="XJ20" s="88"/>
      <c r="XK20" s="88"/>
      <c r="XL20" s="94">
        <f t="shared" si="1042"/>
        <v>2209.8436183373287</v>
      </c>
      <c r="XM20" s="95">
        <f t="shared" si="818"/>
        <v>1.1338932656011838</v>
      </c>
      <c r="XN20" s="96">
        <f t="shared" si="1043"/>
        <v>0.28446448990663264</v>
      </c>
      <c r="XO20" s="92">
        <f t="shared" si="819"/>
        <v>3.4775082801895618E-2</v>
      </c>
      <c r="XP20" s="93">
        <f t="shared" si="820"/>
        <v>74482.669008558441</v>
      </c>
      <c r="XQ20" s="93">
        <f t="shared" si="821"/>
        <v>0</v>
      </c>
      <c r="XR20" s="88"/>
      <c r="XS20" s="88"/>
      <c r="XT20" s="94">
        <f t="shared" si="1044"/>
        <v>2209.8436183373287</v>
      </c>
      <c r="XU20" s="95">
        <f t="shared" si="822"/>
        <v>1.1338932656011838</v>
      </c>
      <c r="XV20" s="96">
        <f t="shared" si="1045"/>
        <v>0.28446448990663264</v>
      </c>
      <c r="XW20" s="92">
        <f t="shared" si="823"/>
        <v>3.4775082801895618E-2</v>
      </c>
      <c r="XX20" s="93">
        <f t="shared" si="824"/>
        <v>74482.669008558441</v>
      </c>
      <c r="XY20" s="93">
        <f t="shared" si="825"/>
        <v>0</v>
      </c>
      <c r="XZ20" s="88"/>
      <c r="YA20" s="88"/>
      <c r="YB20" s="94">
        <f t="shared" si="1046"/>
        <v>2209.8436183373287</v>
      </c>
      <c r="YC20" s="95">
        <f t="shared" si="826"/>
        <v>1.1338932656011838</v>
      </c>
      <c r="YD20" s="96">
        <f t="shared" si="1047"/>
        <v>0.28446448990663264</v>
      </c>
      <c r="YE20" s="92">
        <f t="shared" si="827"/>
        <v>3.4775082801895618E-2</v>
      </c>
      <c r="YF20" s="93">
        <f t="shared" si="828"/>
        <v>74482.669008558441</v>
      </c>
      <c r="YG20" s="93">
        <f t="shared" si="829"/>
        <v>0</v>
      </c>
      <c r="YH20" s="88"/>
      <c r="YI20" s="88"/>
      <c r="YJ20" s="94">
        <f t="shared" si="1048"/>
        <v>2209.8436183373287</v>
      </c>
      <c r="YK20" s="95">
        <f t="shared" si="830"/>
        <v>1.1338932656011838</v>
      </c>
      <c r="YL20" s="96">
        <f t="shared" si="1049"/>
        <v>0.28446448990663264</v>
      </c>
      <c r="YM20" s="92">
        <f t="shared" si="831"/>
        <v>3.4775082801895618E-2</v>
      </c>
      <c r="YN20" s="93">
        <f t="shared" si="832"/>
        <v>74482.669008558441</v>
      </c>
      <c r="YO20" s="93">
        <f t="shared" si="833"/>
        <v>0</v>
      </c>
      <c r="YP20" s="88"/>
      <c r="YQ20" s="88"/>
      <c r="YR20" s="94">
        <f t="shared" si="1050"/>
        <v>2209.8436183373287</v>
      </c>
      <c r="YS20" s="95">
        <f t="shared" si="834"/>
        <v>1.1338932656011838</v>
      </c>
      <c r="YT20" s="96">
        <f t="shared" si="1051"/>
        <v>0.28446448990663264</v>
      </c>
      <c r="YU20" s="92">
        <f t="shared" si="835"/>
        <v>3.4775082801895618E-2</v>
      </c>
      <c r="YV20" s="93">
        <f t="shared" si="836"/>
        <v>74482.669008558441</v>
      </c>
      <c r="YW20" s="93">
        <f t="shared" si="837"/>
        <v>0</v>
      </c>
      <c r="YX20" s="88"/>
      <c r="YY20" s="88"/>
      <c r="YZ20" s="94">
        <f t="shared" si="1052"/>
        <v>2209.8436183373287</v>
      </c>
      <c r="ZA20" s="95">
        <f t="shared" si="838"/>
        <v>1.1338932656011838</v>
      </c>
      <c r="ZB20" s="96">
        <f t="shared" si="1053"/>
        <v>0.28446448990663264</v>
      </c>
      <c r="ZC20" s="92">
        <f t="shared" si="839"/>
        <v>3.4775082801895618E-2</v>
      </c>
      <c r="ZD20" s="93">
        <f t="shared" si="840"/>
        <v>74482.669008558441</v>
      </c>
      <c r="ZE20" s="93">
        <f t="shared" si="841"/>
        <v>0</v>
      </c>
      <c r="ZF20" s="88"/>
      <c r="ZG20" s="88"/>
      <c r="ZH20" s="94">
        <f t="shared" si="1054"/>
        <v>2209.8436183373287</v>
      </c>
      <c r="ZI20" s="95">
        <f t="shared" si="842"/>
        <v>1.1338932656011838</v>
      </c>
      <c r="ZJ20" s="96">
        <f t="shared" si="1055"/>
        <v>0.28446448990663264</v>
      </c>
      <c r="ZK20" s="92">
        <f t="shared" si="843"/>
        <v>3.4775082801895618E-2</v>
      </c>
      <c r="ZL20" s="93">
        <f t="shared" si="844"/>
        <v>74482.669008558441</v>
      </c>
      <c r="ZM20" s="93">
        <f t="shared" si="845"/>
        <v>0</v>
      </c>
      <c r="ZN20" s="88"/>
      <c r="ZO20" s="88"/>
      <c r="ZP20" s="94">
        <f t="shared" si="1056"/>
        <v>2209.8436183373287</v>
      </c>
      <c r="ZQ20" s="95">
        <f t="shared" si="846"/>
        <v>1.1338932656011838</v>
      </c>
      <c r="ZR20" s="96">
        <f t="shared" si="1057"/>
        <v>0.28446448990663264</v>
      </c>
      <c r="ZS20" s="92">
        <f t="shared" si="847"/>
        <v>3.4775082801895618E-2</v>
      </c>
      <c r="ZT20" s="93">
        <f t="shared" si="848"/>
        <v>74482.669008558441</v>
      </c>
      <c r="ZU20" s="93">
        <f t="shared" si="849"/>
        <v>0</v>
      </c>
      <c r="ZV20" s="88"/>
      <c r="ZW20" s="88"/>
      <c r="ZX20" s="94">
        <f t="shared" si="1058"/>
        <v>2209.8436183373287</v>
      </c>
      <c r="ZY20" s="95">
        <f t="shared" si="850"/>
        <v>1.1338932656011838</v>
      </c>
      <c r="ZZ20" s="96">
        <f t="shared" si="1059"/>
        <v>0.28446448990663264</v>
      </c>
      <c r="AAA20" s="92">
        <f t="shared" si="851"/>
        <v>3.4775082801895618E-2</v>
      </c>
      <c r="AAB20" s="93">
        <f t="shared" si="852"/>
        <v>74482.669008558441</v>
      </c>
      <c r="AAC20" s="93">
        <f t="shared" si="853"/>
        <v>0</v>
      </c>
      <c r="AAD20" s="88"/>
      <c r="AAE20" s="88"/>
      <c r="AAF20" s="94">
        <f t="shared" si="1060"/>
        <v>2209.8436183373287</v>
      </c>
      <c r="AAG20" s="95">
        <f t="shared" si="854"/>
        <v>1.1338932656011838</v>
      </c>
      <c r="AAH20" s="96">
        <f t="shared" si="1061"/>
        <v>0.28446448990663264</v>
      </c>
      <c r="AAI20" s="92">
        <f t="shared" si="855"/>
        <v>3.4775082801895618E-2</v>
      </c>
      <c r="AAJ20" s="93">
        <f t="shared" si="856"/>
        <v>74482.669008558441</v>
      </c>
      <c r="AAK20" s="93">
        <f t="shared" si="857"/>
        <v>0</v>
      </c>
      <c r="AAL20" s="88"/>
      <c r="AAM20" s="88"/>
      <c r="AAN20" s="94">
        <f t="shared" si="1062"/>
        <v>2209.8436183373287</v>
      </c>
      <c r="AAO20" s="95">
        <f t="shared" si="858"/>
        <v>1.1338932656011838</v>
      </c>
      <c r="AAP20" s="96">
        <f t="shared" si="1063"/>
        <v>0.28446448990663264</v>
      </c>
      <c r="AAQ20" s="92">
        <f t="shared" si="859"/>
        <v>3.4775082801895618E-2</v>
      </c>
      <c r="AAR20" s="93">
        <f t="shared" si="860"/>
        <v>74482.669008558441</v>
      </c>
      <c r="AAS20" s="93">
        <f t="shared" si="861"/>
        <v>0</v>
      </c>
      <c r="AAT20" s="88"/>
      <c r="AAU20" s="88"/>
      <c r="AAV20" s="94">
        <f t="shared" si="1064"/>
        <v>2209.8436183373287</v>
      </c>
      <c r="AAW20" s="95">
        <f t="shared" si="862"/>
        <v>1.1338932656011838</v>
      </c>
      <c r="AAX20" s="96">
        <f t="shared" si="1065"/>
        <v>0.28446448990663264</v>
      </c>
      <c r="AAY20" s="92">
        <f t="shared" si="863"/>
        <v>3.4775082801895618E-2</v>
      </c>
      <c r="AAZ20" s="93">
        <f t="shared" si="864"/>
        <v>74482.669008558441</v>
      </c>
      <c r="ABA20" s="93">
        <f t="shared" si="865"/>
        <v>0</v>
      </c>
      <c r="ABB20" s="88"/>
      <c r="ABC20" s="88"/>
      <c r="ABD20" s="94">
        <f t="shared" si="1066"/>
        <v>2209.8436183373287</v>
      </c>
      <c r="ABE20" s="95">
        <f t="shared" si="866"/>
        <v>1.1338932656011838</v>
      </c>
      <c r="ABF20" s="96">
        <f t="shared" si="1067"/>
        <v>0.28446448990663264</v>
      </c>
      <c r="ABG20" s="92">
        <f t="shared" si="867"/>
        <v>3.4775082801895618E-2</v>
      </c>
      <c r="ABH20" s="93">
        <f t="shared" si="868"/>
        <v>74482.669008558441</v>
      </c>
      <c r="ABI20" s="93">
        <f t="shared" si="869"/>
        <v>0</v>
      </c>
      <c r="ABJ20" s="88"/>
      <c r="ABK20" s="88"/>
      <c r="ABL20" s="94">
        <f t="shared" si="1068"/>
        <v>2209.8436183373287</v>
      </c>
      <c r="ABM20" s="95">
        <f t="shared" si="870"/>
        <v>1.1338932656011838</v>
      </c>
      <c r="ABN20" s="96">
        <f t="shared" si="1069"/>
        <v>0.28446448990663264</v>
      </c>
      <c r="ABO20" s="92">
        <f t="shared" si="871"/>
        <v>3.4775082801895618E-2</v>
      </c>
      <c r="ABP20" s="93">
        <f t="shared" si="872"/>
        <v>74482.669008558441</v>
      </c>
      <c r="ABQ20" s="93">
        <f t="shared" si="873"/>
        <v>0</v>
      </c>
      <c r="ABR20" s="88"/>
      <c r="ABS20" s="88"/>
      <c r="ABT20" s="94">
        <f t="shared" si="1070"/>
        <v>2209.8436183373287</v>
      </c>
      <c r="ABU20" s="95">
        <f t="shared" si="874"/>
        <v>1.1338932656011838</v>
      </c>
      <c r="ABV20" s="96">
        <f t="shared" si="1071"/>
        <v>0.28446448990663264</v>
      </c>
      <c r="ABW20" s="92">
        <f t="shared" si="875"/>
        <v>3.4775082801895618E-2</v>
      </c>
      <c r="ABX20" s="93">
        <f t="shared" si="876"/>
        <v>74482.669008558441</v>
      </c>
      <c r="ABY20" s="93">
        <f t="shared" si="877"/>
        <v>0</v>
      </c>
      <c r="ABZ20" s="88"/>
      <c r="ACA20" s="88"/>
      <c r="ACB20" s="94">
        <f t="shared" si="1072"/>
        <v>2209.8436183373287</v>
      </c>
      <c r="ACC20" s="95">
        <f t="shared" si="878"/>
        <v>1.1338932656011838</v>
      </c>
      <c r="ACD20" s="96">
        <f t="shared" si="1073"/>
        <v>0.28446448990663264</v>
      </c>
      <c r="ACE20" s="92">
        <f t="shared" si="879"/>
        <v>3.4775082801895618E-2</v>
      </c>
      <c r="ACF20" s="93">
        <f t="shared" si="880"/>
        <v>74482.669008558441</v>
      </c>
      <c r="ACG20" s="93">
        <f t="shared" si="881"/>
        <v>0</v>
      </c>
      <c r="ACH20" s="88"/>
      <c r="ACI20" s="88"/>
      <c r="ACJ20" s="94">
        <f t="shared" si="1074"/>
        <v>2209.8436183373287</v>
      </c>
      <c r="ACK20" s="95">
        <f t="shared" si="882"/>
        <v>1.1338932656011838</v>
      </c>
      <c r="ACL20" s="96">
        <f t="shared" si="1075"/>
        <v>0.28446448990663264</v>
      </c>
      <c r="ACM20" s="92">
        <f t="shared" si="883"/>
        <v>3.4775082801895618E-2</v>
      </c>
      <c r="ACN20" s="93">
        <f t="shared" si="884"/>
        <v>74482.669008558441</v>
      </c>
      <c r="ACO20" s="93">
        <f t="shared" si="885"/>
        <v>0</v>
      </c>
      <c r="ACP20" s="88"/>
      <c r="ACQ20" s="88"/>
      <c r="ACR20" s="94">
        <f t="shared" si="1076"/>
        <v>2209.8436183373287</v>
      </c>
      <c r="ACS20" s="95">
        <f t="shared" si="886"/>
        <v>1.1338932656011838</v>
      </c>
      <c r="ACT20" s="96">
        <f t="shared" si="1077"/>
        <v>0.28446448990663264</v>
      </c>
      <c r="ACU20" s="92">
        <f t="shared" si="887"/>
        <v>3.4775082801895618E-2</v>
      </c>
      <c r="ACV20" s="93">
        <f t="shared" si="888"/>
        <v>74482.669008558441</v>
      </c>
      <c r="ACW20" s="93">
        <f t="shared" si="889"/>
        <v>0</v>
      </c>
      <c r="ACX20" s="88"/>
      <c r="ACY20" s="88"/>
      <c r="ACZ20" s="94">
        <f t="shared" si="1078"/>
        <v>2209.8436183373287</v>
      </c>
      <c r="ADA20" s="95">
        <f t="shared" si="890"/>
        <v>1.1338932656011838</v>
      </c>
      <c r="ADB20" s="96">
        <f t="shared" si="1079"/>
        <v>0.28446448990663264</v>
      </c>
      <c r="ADC20" s="92">
        <f t="shared" si="891"/>
        <v>3.4775082801895618E-2</v>
      </c>
      <c r="ADD20" s="93">
        <f t="shared" si="892"/>
        <v>74482.669008558441</v>
      </c>
      <c r="ADE20" s="93">
        <f t="shared" si="893"/>
        <v>0</v>
      </c>
      <c r="ADF20" s="88"/>
      <c r="ADG20" s="88"/>
      <c r="ADH20" s="94">
        <f t="shared" si="1080"/>
        <v>2209.8436183373287</v>
      </c>
      <c r="ADI20" s="95">
        <f t="shared" si="894"/>
        <v>1.1338932656011838</v>
      </c>
      <c r="ADJ20" s="96">
        <f t="shared" si="1081"/>
        <v>0.28446448990663264</v>
      </c>
      <c r="ADK20" s="92">
        <f t="shared" si="895"/>
        <v>3.4775082801895618E-2</v>
      </c>
      <c r="ADL20" s="93">
        <f t="shared" si="896"/>
        <v>74482.669008558441</v>
      </c>
      <c r="ADM20" s="93">
        <f t="shared" si="897"/>
        <v>0</v>
      </c>
      <c r="ADN20" s="88"/>
      <c r="ADO20" s="88"/>
      <c r="ADP20" s="94">
        <f t="shared" si="1082"/>
        <v>2209.8436183373287</v>
      </c>
      <c r="ADQ20" s="95">
        <f t="shared" si="898"/>
        <v>1.1338932656011838</v>
      </c>
      <c r="ADR20" s="96">
        <f t="shared" si="1083"/>
        <v>0.28446448990663264</v>
      </c>
      <c r="ADS20" s="92">
        <f t="shared" si="899"/>
        <v>3.4775082801895618E-2</v>
      </c>
      <c r="ADT20" s="93">
        <f t="shared" si="900"/>
        <v>74482.669008558441</v>
      </c>
      <c r="ADU20" s="93">
        <f t="shared" si="901"/>
        <v>0</v>
      </c>
      <c r="ADV20" s="88"/>
      <c r="ADW20" s="88"/>
      <c r="ADX20" s="94">
        <f t="shared" si="1084"/>
        <v>2209.8436183373287</v>
      </c>
      <c r="ADY20" s="95">
        <f t="shared" si="902"/>
        <v>1.1338932656011838</v>
      </c>
      <c r="ADZ20" s="96">
        <f t="shared" si="1085"/>
        <v>0.28446448990663264</v>
      </c>
      <c r="AEA20" s="92">
        <f t="shared" si="903"/>
        <v>3.4775082801895618E-2</v>
      </c>
      <c r="AEB20" s="93">
        <f t="shared" si="904"/>
        <v>74482.669008558441</v>
      </c>
      <c r="AEC20" s="93">
        <f t="shared" si="905"/>
        <v>0</v>
      </c>
      <c r="AED20" s="94">
        <f t="shared" si="1086"/>
        <v>1724468.2150943126</v>
      </c>
      <c r="AEE20" s="97">
        <f t="shared" si="906"/>
        <v>2138318.1365527245</v>
      </c>
      <c r="AEF20" s="88" t="s">
        <v>17</v>
      </c>
    </row>
    <row r="21" spans="1:812" s="35" customFormat="1" ht="31.5">
      <c r="A21" s="44" t="s">
        <v>142</v>
      </c>
      <c r="B21" s="88" t="s">
        <v>17</v>
      </c>
      <c r="C21" s="88" t="s">
        <v>17</v>
      </c>
      <c r="D21" s="88" t="s">
        <v>17</v>
      </c>
      <c r="E21" s="88" t="s">
        <v>17</v>
      </c>
      <c r="F21" s="88" t="s">
        <v>17</v>
      </c>
      <c r="G21" s="45">
        <f>'Исходные данные'!C23</f>
        <v>1544</v>
      </c>
      <c r="H21" s="45">
        <f>'Исходные данные'!D23</f>
        <v>408100</v>
      </c>
      <c r="I21" s="89">
        <f>'Расчет поправочного коэф'!G22</f>
        <v>3.8485011312768047</v>
      </c>
      <c r="J21" s="45">
        <f t="shared" si="1088"/>
        <v>581423.36554302811</v>
      </c>
      <c r="K21" s="90">
        <f t="shared" si="486"/>
        <v>640.88300877139125</v>
      </c>
      <c r="L21" s="91">
        <f t="shared" si="1089"/>
        <v>0.48024340582171521</v>
      </c>
      <c r="M21" s="91">
        <f t="shared" si="907"/>
        <v>0.12478712866127868</v>
      </c>
      <c r="N21" s="88" t="s">
        <v>17</v>
      </c>
      <c r="O21" s="92">
        <f t="shared" si="1090"/>
        <v>6.3786893785542212E-2</v>
      </c>
      <c r="P21" s="93">
        <f t="shared" si="1091"/>
        <v>131430.48098329839</v>
      </c>
      <c r="Q21" s="93">
        <f t="shared" si="1092"/>
        <v>131430.48098329839</v>
      </c>
      <c r="R21" s="88" t="s">
        <v>17</v>
      </c>
      <c r="S21" s="88" t="s">
        <v>17</v>
      </c>
      <c r="T21" s="94">
        <f t="shared" si="491"/>
        <v>726.00637728389029</v>
      </c>
      <c r="U21" s="95">
        <f t="shared" si="1093"/>
        <v>0.53031973883583372</v>
      </c>
      <c r="V21" s="96">
        <f t="shared" si="908"/>
        <v>0.13779903415538072</v>
      </c>
      <c r="W21" s="92">
        <f t="shared" si="1094"/>
        <v>6.10056086208913E-2</v>
      </c>
      <c r="X21" s="93">
        <f t="shared" si="1095"/>
        <v>128949.51221952704</v>
      </c>
      <c r="Y21" s="93">
        <f t="shared" si="1096"/>
        <v>128949.51221952704</v>
      </c>
      <c r="Z21" s="88" t="s">
        <v>17</v>
      </c>
      <c r="AA21" s="88" t="s">
        <v>17</v>
      </c>
      <c r="AB21" s="94">
        <f t="shared" si="496"/>
        <v>809.52290074213317</v>
      </c>
      <c r="AC21" s="95">
        <f t="shared" si="1097"/>
        <v>0.5770566236519632</v>
      </c>
      <c r="AD21" s="96">
        <f t="shared" si="909"/>
        <v>0.14994321268667915</v>
      </c>
      <c r="AE21" s="92">
        <f t="shared" si="1098"/>
        <v>5.8455492245754914E-2</v>
      </c>
      <c r="AF21" s="93">
        <f t="shared" si="1099"/>
        <v>126614.46572213294</v>
      </c>
      <c r="AG21" s="93">
        <f t="shared" si="1100"/>
        <v>126614.46572213294</v>
      </c>
      <c r="AH21" s="88" t="s">
        <v>17</v>
      </c>
      <c r="AI21" s="88" t="s">
        <v>17</v>
      </c>
      <c r="AJ21" s="94">
        <f t="shared" si="501"/>
        <v>891.52708838600165</v>
      </c>
      <c r="AK21" s="95">
        <f t="shared" si="1101"/>
        <v>0.6207979161343381</v>
      </c>
      <c r="AL21" s="96">
        <f t="shared" si="910"/>
        <v>0.16130901225131716</v>
      </c>
      <c r="AM21" s="92">
        <f t="shared" si="1102"/>
        <v>5.6109253921799634E-2</v>
      </c>
      <c r="AN21" s="93">
        <f t="shared" si="1103"/>
        <v>124413.09181882637</v>
      </c>
      <c r="AO21" s="93">
        <f t="shared" si="1104"/>
        <v>124413.09181882637</v>
      </c>
      <c r="AP21" s="88" t="s">
        <v>17</v>
      </c>
      <c r="AQ21" s="88" t="s">
        <v>17</v>
      </c>
      <c r="AR21" s="94">
        <f t="shared" si="506"/>
        <v>972.10551572980103</v>
      </c>
      <c r="AS21" s="95">
        <f t="shared" si="1105"/>
        <v>0.66184124957562518</v>
      </c>
      <c r="AT21" s="96">
        <f t="shared" si="911"/>
        <v>0.1719737703067917</v>
      </c>
      <c r="AU21" s="92">
        <f t="shared" si="1106"/>
        <v>5.3942656852902005E-2</v>
      </c>
      <c r="AV21" s="93">
        <f t="shared" si="1107"/>
        <v>122331.75467543893</v>
      </c>
      <c r="AW21" s="93">
        <f t="shared" si="1108"/>
        <v>122331.75467543893</v>
      </c>
      <c r="AX21" s="88" t="s">
        <v>17</v>
      </c>
      <c r="AY21" s="88" t="s">
        <v>17</v>
      </c>
      <c r="AZ21" s="94">
        <f t="shared" si="511"/>
        <v>1051.3359267890232</v>
      </c>
      <c r="BA21" s="95">
        <f t="shared" si="1109"/>
        <v>0.70044496792908828</v>
      </c>
      <c r="BB21" s="96">
        <f t="shared" si="912"/>
        <v>0.1820046153128462</v>
      </c>
      <c r="BC21" s="92">
        <f t="shared" si="1110"/>
        <v>5.1934486073802438E-2</v>
      </c>
      <c r="BD21" s="93">
        <f t="shared" si="1111"/>
        <v>120356.79666378463</v>
      </c>
      <c r="BE21" s="93">
        <f t="shared" si="1112"/>
        <v>120356.79666378463</v>
      </c>
      <c r="BF21" s="88" t="s">
        <v>17</v>
      </c>
      <c r="BG21" s="88" t="s">
        <v>17</v>
      </c>
      <c r="BH21" s="94">
        <f t="shared" si="516"/>
        <v>1129.2872199650494</v>
      </c>
      <c r="BI21" s="95">
        <f t="shared" si="1113"/>
        <v>0.73683406143991392</v>
      </c>
      <c r="BJ21" s="96">
        <f t="shared" si="913"/>
        <v>0.19146000905434499</v>
      </c>
      <c r="BK21" s="92">
        <f t="shared" si="1114"/>
        <v>5.0066344691907905E-2</v>
      </c>
      <c r="BL21" s="93">
        <f t="shared" si="1115"/>
        <v>118475.32279804196</v>
      </c>
      <c r="BM21" s="93">
        <f t="shared" si="1116"/>
        <v>118475.32279804196</v>
      </c>
      <c r="BN21" s="88" t="s">
        <v>17</v>
      </c>
      <c r="BO21" s="88" t="s">
        <v>17</v>
      </c>
      <c r="BP21" s="94">
        <f t="shared" si="521"/>
        <v>1206.0199419845067</v>
      </c>
      <c r="BQ21" s="95">
        <f t="shared" si="1117"/>
        <v>0.77120520563654382</v>
      </c>
      <c r="BR21" s="96">
        <f t="shared" si="914"/>
        <v>0.20039105597993773</v>
      </c>
      <c r="BS21" s="92">
        <f t="shared" si="1118"/>
        <v>4.8322371015718013E-2</v>
      </c>
      <c r="BT21" s="93">
        <f t="shared" si="1119"/>
        <v>116675.60679266791</v>
      </c>
      <c r="BU21" s="93">
        <f t="shared" si="1120"/>
        <v>116675.60679266791</v>
      </c>
      <c r="BV21" s="88" t="s">
        <v>17</v>
      </c>
      <c r="BW21" s="88" t="s">
        <v>17</v>
      </c>
      <c r="BX21" s="94">
        <f t="shared" si="526"/>
        <v>1281.5870448294988</v>
      </c>
      <c r="BY21" s="95">
        <f t="shared" si="1121"/>
        <v>0.80373101444700412</v>
      </c>
      <c r="BZ21" s="96">
        <f t="shared" si="915"/>
        <v>0.20884260833784735</v>
      </c>
      <c r="CA21" s="92">
        <f t="shared" si="1122"/>
        <v>4.6688931243952791E-2</v>
      </c>
      <c r="CB21" s="93">
        <f t="shared" si="1123"/>
        <v>114947.25643601944</v>
      </c>
      <c r="CC21" s="93">
        <f t="shared" si="1124"/>
        <v>114947.25643601944</v>
      </c>
      <c r="CD21" s="88" t="s">
        <v>17</v>
      </c>
      <c r="CE21" s="88" t="s">
        <v>17</v>
      </c>
      <c r="CF21" s="94">
        <f t="shared" si="531"/>
        <v>1356.0347497751072</v>
      </c>
      <c r="CG21" s="95">
        <f t="shared" si="1125"/>
        <v>0.83456361638045629</v>
      </c>
      <c r="CH21" s="96">
        <f t="shared" si="916"/>
        <v>0.21685419541596337</v>
      </c>
      <c r="CI21" s="92">
        <f t="shared" si="1126"/>
        <v>4.5154318631353024E-2</v>
      </c>
      <c r="CJ21" s="93">
        <f t="shared" si="1127"/>
        <v>113281.23129444846</v>
      </c>
      <c r="CK21" s="93">
        <f t="shared" ref="CK21:CK30" si="1168">IF((CD$31-CJ$31)&gt;0,CJ21,CD$31*CJ21/CJ$31)</f>
        <v>113281.23129444846</v>
      </c>
      <c r="CL21" s="88" t="s">
        <v>17</v>
      </c>
      <c r="CM21" s="88" t="s">
        <v>17</v>
      </c>
      <c r="CN21" s="94">
        <f t="shared" si="536"/>
        <v>1429.4034228932733</v>
      </c>
      <c r="CO21" s="95">
        <f t="shared" si="1128"/>
        <v>0.86383765477551622</v>
      </c>
      <c r="CP21" s="96">
        <f t="shared" si="917"/>
        <v>0.2244608031306265</v>
      </c>
      <c r="CQ21" s="92">
        <f t="shared" si="1129"/>
        <v>4.3708475316561468E-2</v>
      </c>
      <c r="CR21" s="93">
        <f t="shared" si="1130"/>
        <v>111669.77470027287</v>
      </c>
      <c r="CS21" s="93">
        <f t="shared" si="1131"/>
        <v>111669.77470027287</v>
      </c>
      <c r="CT21" s="88" t="s">
        <v>17</v>
      </c>
      <c r="CU21" s="88" t="s">
        <v>17</v>
      </c>
      <c r="CV21" s="94">
        <f t="shared" si="541"/>
        <v>1501.7284065074396</v>
      </c>
      <c r="CW21" s="95">
        <f t="shared" si="1132"/>
        <v>0.8916728023961934</v>
      </c>
      <c r="CX21" s="96">
        <f t="shared" si="918"/>
        <v>0.23169352742280888</v>
      </c>
      <c r="CY21" s="92">
        <f t="shared" si="1133"/>
        <v>4.234274403961566E-2</v>
      </c>
      <c r="CZ21" s="93">
        <f t="shared" si="1134"/>
        <v>110106.30054465747</v>
      </c>
      <c r="DA21" s="93">
        <f t="shared" si="1135"/>
        <v>110106.30054465747</v>
      </c>
      <c r="DB21" s="88" t="s">
        <v>17</v>
      </c>
      <c r="DC21" s="88" t="s">
        <v>17</v>
      </c>
      <c r="DD21" s="94">
        <f t="shared" si="546"/>
        <v>1573.0407773265181</v>
      </c>
      <c r="DE21" s="95">
        <f t="shared" si="1136"/>
        <v>0.91817586912070548</v>
      </c>
      <c r="DF21" s="96">
        <f t="shared" si="919"/>
        <v>0.23858012192296935</v>
      </c>
      <c r="DG21" s="92">
        <f t="shared" si="1137"/>
        <v>4.1049651691986266E-2</v>
      </c>
      <c r="DH21" s="93">
        <f t="shared" si="1138"/>
        <v>108585.26074049815</v>
      </c>
      <c r="DI21" s="93">
        <f t="shared" si="1139"/>
        <v>108585.26074049815</v>
      </c>
      <c r="DJ21" s="88" t="s">
        <v>17</v>
      </c>
      <c r="DK21" s="88" t="s">
        <v>17</v>
      </c>
      <c r="DL21" s="94">
        <f t="shared" si="551"/>
        <v>1643.3680187387579</v>
      </c>
      <c r="DM21" s="95">
        <f t="shared" si="1140"/>
        <v>0.94344257023161948</v>
      </c>
      <c r="DN21" s="96">
        <f t="shared" si="920"/>
        <v>0.24514545742607502</v>
      </c>
      <c r="DO21" s="92">
        <f t="shared" si="1141"/>
        <v>3.9822723673434313E-2</v>
      </c>
      <c r="DP21" s="93">
        <f t="shared" si="1142"/>
        <v>107102.00930763378</v>
      </c>
      <c r="DQ21" s="93">
        <f t="shared" si="1143"/>
        <v>107102.00930763378</v>
      </c>
      <c r="DR21" s="88" t="s">
        <v>17</v>
      </c>
      <c r="DS21" s="88" t="s">
        <v>17</v>
      </c>
      <c r="DT21" s="94">
        <f t="shared" si="556"/>
        <v>1712.7346050778988</v>
      </c>
      <c r="DU21" s="95">
        <f t="shared" si="1144"/>
        <v>0.96755901246156484</v>
      </c>
      <c r="DV21" s="96">
        <f t="shared" si="921"/>
        <v>0.25141190802783031</v>
      </c>
      <c r="DW21" s="92">
        <f t="shared" si="1145"/>
        <v>3.8656326500296767E-2</v>
      </c>
      <c r="DX21" s="93">
        <f t="shared" si="1146"/>
        <v>105652.67241922554</v>
      </c>
      <c r="DY21" s="93">
        <f t="shared" si="1147"/>
        <v>105652.67241922554</v>
      </c>
      <c r="DZ21" s="88" t="s">
        <v>17</v>
      </c>
      <c r="EA21" s="88" t="s">
        <v>17</v>
      </c>
      <c r="EB21" s="94">
        <f t="shared" si="561"/>
        <v>1781.1625017224746</v>
      </c>
      <c r="EC21" s="95">
        <f t="shared" si="1148"/>
        <v>0.99060294573721441</v>
      </c>
      <c r="ED21" s="96">
        <f t="shared" si="922"/>
        <v>0.25739967637961048</v>
      </c>
      <c r="EE21" s="92">
        <f t="shared" si="1149"/>
        <v>3.7545535454710066E-2</v>
      </c>
      <c r="EF21" s="93">
        <f t="shared" si="1150"/>
        <v>104234.02941274921</v>
      </c>
      <c r="EG21" s="93">
        <f t="shared" si="1151"/>
        <v>104234.02941274921</v>
      </c>
      <c r="EH21" s="88" t="s">
        <v>17</v>
      </c>
      <c r="EI21" s="88" t="s">
        <v>17</v>
      </c>
      <c r="EJ21" s="94">
        <f t="shared" si="566"/>
        <v>1848.6715881296957</v>
      </c>
      <c r="EK21" s="95">
        <f t="shared" si="1152"/>
        <v>1.012522115777553</v>
      </c>
      <c r="EL21" s="96">
        <f t="shared" si="923"/>
        <v>0.26309518465481957</v>
      </c>
      <c r="EM21" s="92">
        <f t="shared" si="1153"/>
        <v>3.657806649940315E-2</v>
      </c>
      <c r="EN21" s="93">
        <f t="shared" si="1154"/>
        <v>103115.34278899329</v>
      </c>
      <c r="EO21" s="93">
        <f t="shared" si="1155"/>
        <v>103115.34278899329</v>
      </c>
      <c r="EP21" s="88" t="s">
        <v>17</v>
      </c>
      <c r="EQ21" s="88" t="s">
        <v>17</v>
      </c>
      <c r="ER21" s="94">
        <f t="shared" si="571"/>
        <v>1915.4561365681629</v>
      </c>
      <c r="ES21" s="95">
        <f t="shared" si="1156"/>
        <v>1.0333962744064347</v>
      </c>
      <c r="ET21" s="96">
        <f t="shared" si="924"/>
        <v>0.26851915568063978</v>
      </c>
      <c r="EU21" s="92">
        <f t="shared" si="1157"/>
        <v>3.5770896093428595E-2</v>
      </c>
      <c r="EV21" s="93">
        <f t="shared" si="1158"/>
        <v>102372.29405230179</v>
      </c>
      <c r="EW21" s="93">
        <f t="shared" si="1159"/>
        <v>102372.29405230179</v>
      </c>
      <c r="EX21" s="88" t="s">
        <v>17</v>
      </c>
      <c r="EY21" s="88" t="s">
        <v>17</v>
      </c>
      <c r="EZ21" s="94">
        <f t="shared" si="576"/>
        <v>1981.7594358248352</v>
      </c>
      <c r="FA21" s="95">
        <f t="shared" si="1160"/>
        <v>1.0534175827501941</v>
      </c>
      <c r="FB21" s="96">
        <f t="shared" si="925"/>
        <v>0.27372152087706553</v>
      </c>
      <c r="FC21" s="92">
        <f t="shared" si="1161"/>
        <v>3.5060946461245857E-2</v>
      </c>
      <c r="FD21" s="93">
        <f t="shared" si="1162"/>
        <v>101840.68301077564</v>
      </c>
      <c r="FE21" s="93">
        <f t="shared" si="1163"/>
        <v>101840.68301077564</v>
      </c>
      <c r="FF21" s="88" t="s">
        <v>17</v>
      </c>
      <c r="FG21" s="88" t="s">
        <v>17</v>
      </c>
      <c r="FH21" s="94">
        <f t="shared" si="581"/>
        <v>2047.718427412125</v>
      </c>
      <c r="FI21" s="95">
        <f t="shared" si="1164"/>
        <v>1.0727069940752687</v>
      </c>
      <c r="FJ21" s="96">
        <f t="shared" si="926"/>
        <v>0.27873370891263849</v>
      </c>
      <c r="FK21" s="92">
        <f t="shared" si="1165"/>
        <v>3.4411691635384156E-2</v>
      </c>
      <c r="FL21" s="93">
        <f t="shared" si="1166"/>
        <v>101424.39943501892</v>
      </c>
      <c r="FM21" s="93">
        <f t="shared" si="1167"/>
        <v>101424.39943501892</v>
      </c>
      <c r="FN21" s="88" t="s">
        <v>17</v>
      </c>
      <c r="FO21" s="88" t="s">
        <v>17</v>
      </c>
      <c r="FP21" s="94">
        <f t="shared" si="927"/>
        <v>2113.4078052845466</v>
      </c>
      <c r="FQ21" s="95">
        <f t="shared" si="586"/>
        <v>1.0913434648841285</v>
      </c>
      <c r="FR21" s="96">
        <f t="shared" si="928"/>
        <v>0.28357623595710285</v>
      </c>
      <c r="FS21" s="92">
        <f t="shared" si="587"/>
        <v>3.3802158032059826E-2</v>
      </c>
      <c r="FT21" s="93">
        <f t="shared" si="588"/>
        <v>101067.97836154606</v>
      </c>
      <c r="FU21" s="93">
        <f t="shared" si="589"/>
        <v>45468.002889266216</v>
      </c>
      <c r="FV21" s="88" t="s">
        <v>17</v>
      </c>
      <c r="FW21" s="88" t="s">
        <v>17</v>
      </c>
      <c r="FX21" s="94">
        <f t="shared" si="929"/>
        <v>2142.8559936843308</v>
      </c>
      <c r="FY21" s="95">
        <f t="shared" si="590"/>
        <v>1.0995212331902189</v>
      </c>
      <c r="FZ21" s="96">
        <f t="shared" si="930"/>
        <v>0.28570115888869035</v>
      </c>
      <c r="GA21" s="92">
        <f t="shared" si="591"/>
        <v>3.3538413819837909E-2</v>
      </c>
      <c r="GB21" s="93">
        <f t="shared" si="592"/>
        <v>100920.45052553416</v>
      </c>
      <c r="GC21" s="93">
        <f t="shared" si="593"/>
        <v>0</v>
      </c>
      <c r="GD21" s="88" t="s">
        <v>17</v>
      </c>
      <c r="GE21" s="88" t="s">
        <v>17</v>
      </c>
      <c r="GF21" s="94">
        <f t="shared" si="931"/>
        <v>2142.8559936843308</v>
      </c>
      <c r="GG21" s="95">
        <f t="shared" si="594"/>
        <v>1.0995212331902189</v>
      </c>
      <c r="GH21" s="96">
        <f t="shared" si="932"/>
        <v>0.28570115888869035</v>
      </c>
      <c r="GI21" s="92">
        <f t="shared" si="595"/>
        <v>3.3538413819837909E-2</v>
      </c>
      <c r="GJ21" s="93">
        <f t="shared" si="596"/>
        <v>100920.45052553416</v>
      </c>
      <c r="GK21" s="93">
        <f t="shared" si="597"/>
        <v>0</v>
      </c>
      <c r="GL21" s="88"/>
      <c r="GM21" s="88"/>
      <c r="GN21" s="94">
        <f t="shared" si="933"/>
        <v>2142.8559936843308</v>
      </c>
      <c r="GO21" s="95">
        <f t="shared" si="598"/>
        <v>1.0995212331902189</v>
      </c>
      <c r="GP21" s="96">
        <f t="shared" si="934"/>
        <v>0.28570115888869035</v>
      </c>
      <c r="GQ21" s="92">
        <f t="shared" si="599"/>
        <v>3.3538413819837909E-2</v>
      </c>
      <c r="GR21" s="93">
        <f t="shared" si="600"/>
        <v>100920.45052553416</v>
      </c>
      <c r="GS21" s="93">
        <f t="shared" si="601"/>
        <v>0</v>
      </c>
      <c r="GT21" s="88"/>
      <c r="GU21" s="88"/>
      <c r="GV21" s="94">
        <f t="shared" si="1087"/>
        <v>2142.8559936843308</v>
      </c>
      <c r="GW21" s="95">
        <f t="shared" si="602"/>
        <v>1.0995212331902189</v>
      </c>
      <c r="GX21" s="96">
        <f t="shared" si="935"/>
        <v>0.28570115888869035</v>
      </c>
      <c r="GY21" s="92">
        <f t="shared" si="603"/>
        <v>3.3538413819837909E-2</v>
      </c>
      <c r="GZ21" s="93">
        <f t="shared" si="604"/>
        <v>100920.45052553416</v>
      </c>
      <c r="HA21" s="93">
        <f t="shared" si="605"/>
        <v>0</v>
      </c>
      <c r="HB21" s="88"/>
      <c r="HC21" s="88"/>
      <c r="HD21" s="94">
        <f t="shared" si="936"/>
        <v>2142.8559936843308</v>
      </c>
      <c r="HE21" s="95">
        <f t="shared" si="606"/>
        <v>1.0995212331902189</v>
      </c>
      <c r="HF21" s="96">
        <f t="shared" si="937"/>
        <v>0.28570115888869035</v>
      </c>
      <c r="HG21" s="92">
        <f t="shared" si="607"/>
        <v>3.3538413819837909E-2</v>
      </c>
      <c r="HH21" s="93">
        <f t="shared" si="608"/>
        <v>100920.45052553416</v>
      </c>
      <c r="HI21" s="93">
        <f t="shared" si="609"/>
        <v>0</v>
      </c>
      <c r="HJ21" s="88"/>
      <c r="HK21" s="88"/>
      <c r="HL21" s="94">
        <f t="shared" si="938"/>
        <v>2142.8559936843308</v>
      </c>
      <c r="HM21" s="95">
        <f t="shared" si="610"/>
        <v>1.0995212331902189</v>
      </c>
      <c r="HN21" s="96">
        <f t="shared" si="939"/>
        <v>0.28570115888869035</v>
      </c>
      <c r="HO21" s="92">
        <f t="shared" si="611"/>
        <v>3.3538413819837909E-2</v>
      </c>
      <c r="HP21" s="93">
        <f t="shared" si="612"/>
        <v>100920.45052553416</v>
      </c>
      <c r="HQ21" s="93">
        <f t="shared" si="613"/>
        <v>0</v>
      </c>
      <c r="HR21" s="88"/>
      <c r="HS21" s="88"/>
      <c r="HT21" s="94">
        <f t="shared" si="940"/>
        <v>2142.8559936843308</v>
      </c>
      <c r="HU21" s="95">
        <f t="shared" si="614"/>
        <v>1.0995212331902189</v>
      </c>
      <c r="HV21" s="96">
        <f t="shared" si="941"/>
        <v>0.28570115888869035</v>
      </c>
      <c r="HW21" s="92">
        <f t="shared" si="615"/>
        <v>3.3538413819837909E-2</v>
      </c>
      <c r="HX21" s="93">
        <f t="shared" si="616"/>
        <v>100920.45052553416</v>
      </c>
      <c r="HY21" s="93">
        <f t="shared" si="617"/>
        <v>0</v>
      </c>
      <c r="HZ21" s="88"/>
      <c r="IA21" s="88"/>
      <c r="IB21" s="94">
        <f t="shared" si="942"/>
        <v>2142.8559936843308</v>
      </c>
      <c r="IC21" s="95">
        <f t="shared" si="618"/>
        <v>1.0995212331902189</v>
      </c>
      <c r="ID21" s="96">
        <f t="shared" si="943"/>
        <v>0.28570115888869035</v>
      </c>
      <c r="IE21" s="92">
        <f t="shared" si="619"/>
        <v>3.3538413819837909E-2</v>
      </c>
      <c r="IF21" s="93">
        <f t="shared" si="620"/>
        <v>100920.45052553416</v>
      </c>
      <c r="IG21" s="93">
        <f t="shared" si="621"/>
        <v>0</v>
      </c>
      <c r="IH21" s="88"/>
      <c r="II21" s="88"/>
      <c r="IJ21" s="94">
        <f t="shared" si="944"/>
        <v>2142.8559936843308</v>
      </c>
      <c r="IK21" s="95">
        <f t="shared" si="622"/>
        <v>1.0995212331902189</v>
      </c>
      <c r="IL21" s="96">
        <f t="shared" si="945"/>
        <v>0.28570115888869035</v>
      </c>
      <c r="IM21" s="92">
        <f t="shared" si="623"/>
        <v>3.3538413819837909E-2</v>
      </c>
      <c r="IN21" s="93">
        <f t="shared" si="624"/>
        <v>100920.45052553416</v>
      </c>
      <c r="IO21" s="93">
        <f t="shared" si="625"/>
        <v>0</v>
      </c>
      <c r="IP21" s="88"/>
      <c r="IQ21" s="88"/>
      <c r="IR21" s="94">
        <f t="shared" si="946"/>
        <v>2142.8559936843308</v>
      </c>
      <c r="IS21" s="95">
        <f t="shared" si="626"/>
        <v>1.0995212331902189</v>
      </c>
      <c r="IT21" s="96">
        <f t="shared" si="947"/>
        <v>0.28570115888869035</v>
      </c>
      <c r="IU21" s="92">
        <f t="shared" si="627"/>
        <v>3.3538413819837909E-2</v>
      </c>
      <c r="IV21" s="93">
        <f t="shared" si="628"/>
        <v>100920.45052553416</v>
      </c>
      <c r="IW21" s="93">
        <f t="shared" si="629"/>
        <v>0</v>
      </c>
      <c r="IX21" s="88"/>
      <c r="IY21" s="88"/>
      <c r="IZ21" s="94">
        <f t="shared" si="948"/>
        <v>2142.8559936843308</v>
      </c>
      <c r="JA21" s="95">
        <f t="shared" si="630"/>
        <v>1.0995212331902189</v>
      </c>
      <c r="JB21" s="96">
        <f t="shared" si="949"/>
        <v>0.28570115888869035</v>
      </c>
      <c r="JC21" s="92">
        <f t="shared" si="631"/>
        <v>3.3538413819837909E-2</v>
      </c>
      <c r="JD21" s="93">
        <f t="shared" si="632"/>
        <v>100920.45052553416</v>
      </c>
      <c r="JE21" s="93">
        <f t="shared" si="633"/>
        <v>0</v>
      </c>
      <c r="JF21" s="88"/>
      <c r="JG21" s="88"/>
      <c r="JH21" s="94">
        <f t="shared" si="950"/>
        <v>2142.8559936843308</v>
      </c>
      <c r="JI21" s="95">
        <f t="shared" si="634"/>
        <v>1.0995212331902189</v>
      </c>
      <c r="JJ21" s="96">
        <f t="shared" si="951"/>
        <v>0.28570115888869035</v>
      </c>
      <c r="JK21" s="92">
        <f t="shared" si="635"/>
        <v>3.3538413819837909E-2</v>
      </c>
      <c r="JL21" s="93">
        <f t="shared" si="636"/>
        <v>100920.45052553416</v>
      </c>
      <c r="JM21" s="93">
        <f t="shared" si="637"/>
        <v>0</v>
      </c>
      <c r="JN21" s="88"/>
      <c r="JO21" s="88"/>
      <c r="JP21" s="94">
        <f t="shared" si="952"/>
        <v>2142.8559936843308</v>
      </c>
      <c r="JQ21" s="95">
        <f t="shared" si="638"/>
        <v>1.0995212331902189</v>
      </c>
      <c r="JR21" s="96">
        <f t="shared" si="953"/>
        <v>0.28570115888869035</v>
      </c>
      <c r="JS21" s="92">
        <f t="shared" si="639"/>
        <v>3.3538413819837909E-2</v>
      </c>
      <c r="JT21" s="93">
        <f t="shared" si="640"/>
        <v>100920.45052553416</v>
      </c>
      <c r="JU21" s="93">
        <f t="shared" si="641"/>
        <v>0</v>
      </c>
      <c r="JV21" s="88"/>
      <c r="JW21" s="88"/>
      <c r="JX21" s="94">
        <f t="shared" si="954"/>
        <v>2142.8559936843308</v>
      </c>
      <c r="JY21" s="95">
        <f t="shared" si="642"/>
        <v>1.0995212331902189</v>
      </c>
      <c r="JZ21" s="96">
        <f t="shared" si="955"/>
        <v>0.28570115888869035</v>
      </c>
      <c r="KA21" s="92">
        <f t="shared" si="643"/>
        <v>3.3538413819837909E-2</v>
      </c>
      <c r="KB21" s="93">
        <f t="shared" si="644"/>
        <v>100920.45052553416</v>
      </c>
      <c r="KC21" s="93">
        <f t="shared" si="645"/>
        <v>0</v>
      </c>
      <c r="KD21" s="88"/>
      <c r="KE21" s="88"/>
      <c r="KF21" s="94">
        <f t="shared" si="956"/>
        <v>2142.8559936843308</v>
      </c>
      <c r="KG21" s="95">
        <f t="shared" si="646"/>
        <v>1.0995212331902189</v>
      </c>
      <c r="KH21" s="96">
        <f t="shared" si="957"/>
        <v>0.28570115888869035</v>
      </c>
      <c r="KI21" s="92">
        <f t="shared" si="647"/>
        <v>3.3538413819837909E-2</v>
      </c>
      <c r="KJ21" s="93">
        <f t="shared" si="648"/>
        <v>100920.45052553416</v>
      </c>
      <c r="KK21" s="93">
        <f t="shared" si="649"/>
        <v>0</v>
      </c>
      <c r="KL21" s="88"/>
      <c r="KM21" s="88"/>
      <c r="KN21" s="94">
        <f t="shared" si="958"/>
        <v>2142.8559936843308</v>
      </c>
      <c r="KO21" s="95">
        <f t="shared" si="650"/>
        <v>1.0995212331902189</v>
      </c>
      <c r="KP21" s="96">
        <f t="shared" si="959"/>
        <v>0.28570115888869035</v>
      </c>
      <c r="KQ21" s="92">
        <f t="shared" si="651"/>
        <v>3.3538413819837909E-2</v>
      </c>
      <c r="KR21" s="93">
        <f t="shared" si="652"/>
        <v>100920.45052553416</v>
      </c>
      <c r="KS21" s="93">
        <f t="shared" si="653"/>
        <v>0</v>
      </c>
      <c r="KT21" s="88"/>
      <c r="KU21" s="88"/>
      <c r="KV21" s="94">
        <f t="shared" si="960"/>
        <v>2142.8559936843308</v>
      </c>
      <c r="KW21" s="95">
        <f t="shared" si="654"/>
        <v>1.0995212331902189</v>
      </c>
      <c r="KX21" s="96">
        <f t="shared" si="961"/>
        <v>0.28570115888869035</v>
      </c>
      <c r="KY21" s="92">
        <f t="shared" si="655"/>
        <v>3.3538413819837909E-2</v>
      </c>
      <c r="KZ21" s="93">
        <f t="shared" si="656"/>
        <v>100920.45052553416</v>
      </c>
      <c r="LA21" s="93">
        <f t="shared" si="657"/>
        <v>0</v>
      </c>
      <c r="LB21" s="88"/>
      <c r="LC21" s="88"/>
      <c r="LD21" s="94">
        <f t="shared" si="962"/>
        <v>2142.8559936843308</v>
      </c>
      <c r="LE21" s="95">
        <f t="shared" si="658"/>
        <v>1.0995212331902189</v>
      </c>
      <c r="LF21" s="96">
        <f t="shared" si="963"/>
        <v>0.28570115888869035</v>
      </c>
      <c r="LG21" s="92">
        <f t="shared" si="659"/>
        <v>3.3538413819837909E-2</v>
      </c>
      <c r="LH21" s="93">
        <f t="shared" si="660"/>
        <v>100920.45052553416</v>
      </c>
      <c r="LI21" s="93">
        <f t="shared" si="661"/>
        <v>0</v>
      </c>
      <c r="LJ21" s="88"/>
      <c r="LK21" s="88"/>
      <c r="LL21" s="94">
        <f t="shared" si="964"/>
        <v>2142.8559936843308</v>
      </c>
      <c r="LM21" s="95">
        <f t="shared" si="662"/>
        <v>1.0995212331902189</v>
      </c>
      <c r="LN21" s="96">
        <f t="shared" si="965"/>
        <v>0.28570115888869035</v>
      </c>
      <c r="LO21" s="92">
        <f t="shared" si="663"/>
        <v>3.3538413819837909E-2</v>
      </c>
      <c r="LP21" s="93">
        <f t="shared" si="664"/>
        <v>100920.45052553416</v>
      </c>
      <c r="LQ21" s="93">
        <f t="shared" si="665"/>
        <v>0</v>
      </c>
      <c r="LR21" s="88"/>
      <c r="LS21" s="88"/>
      <c r="LT21" s="94">
        <f t="shared" si="966"/>
        <v>2142.8559936843308</v>
      </c>
      <c r="LU21" s="95">
        <f t="shared" si="666"/>
        <v>1.0995212331902189</v>
      </c>
      <c r="LV21" s="96">
        <f t="shared" si="967"/>
        <v>0.28570115888869035</v>
      </c>
      <c r="LW21" s="92">
        <f t="shared" si="667"/>
        <v>3.3538413819837909E-2</v>
      </c>
      <c r="LX21" s="93">
        <f t="shared" si="668"/>
        <v>100920.45052553416</v>
      </c>
      <c r="LY21" s="93">
        <f t="shared" si="669"/>
        <v>0</v>
      </c>
      <c r="LZ21" s="88"/>
      <c r="MA21" s="88"/>
      <c r="MB21" s="94">
        <f t="shared" si="968"/>
        <v>2142.8559936843308</v>
      </c>
      <c r="MC21" s="95">
        <f t="shared" si="670"/>
        <v>1.0995212331902189</v>
      </c>
      <c r="MD21" s="96">
        <f t="shared" si="969"/>
        <v>0.28570115888869035</v>
      </c>
      <c r="ME21" s="92">
        <f t="shared" si="671"/>
        <v>3.3538413819837909E-2</v>
      </c>
      <c r="MF21" s="93">
        <f t="shared" si="672"/>
        <v>100920.45052553416</v>
      </c>
      <c r="MG21" s="93">
        <f t="shared" si="673"/>
        <v>0</v>
      </c>
      <c r="MH21" s="88"/>
      <c r="MI21" s="88"/>
      <c r="MJ21" s="94">
        <f t="shared" si="970"/>
        <v>2142.8559936843308</v>
      </c>
      <c r="MK21" s="95">
        <f t="shared" si="674"/>
        <v>1.0995212331902189</v>
      </c>
      <c r="ML21" s="96">
        <f t="shared" si="971"/>
        <v>0.28570115888869035</v>
      </c>
      <c r="MM21" s="92">
        <f t="shared" si="675"/>
        <v>3.3538413819837909E-2</v>
      </c>
      <c r="MN21" s="93">
        <f t="shared" si="676"/>
        <v>100920.45052553416</v>
      </c>
      <c r="MO21" s="93">
        <f t="shared" si="677"/>
        <v>0</v>
      </c>
      <c r="MP21" s="88"/>
      <c r="MQ21" s="88"/>
      <c r="MR21" s="94">
        <f t="shared" si="972"/>
        <v>2142.8559936843308</v>
      </c>
      <c r="MS21" s="95">
        <f t="shared" si="678"/>
        <v>1.0995212331902189</v>
      </c>
      <c r="MT21" s="96">
        <f t="shared" si="973"/>
        <v>0.28570115888869035</v>
      </c>
      <c r="MU21" s="92">
        <f t="shared" si="679"/>
        <v>3.3538413819837909E-2</v>
      </c>
      <c r="MV21" s="93">
        <f t="shared" si="680"/>
        <v>100920.45052553416</v>
      </c>
      <c r="MW21" s="93">
        <f t="shared" si="681"/>
        <v>0</v>
      </c>
      <c r="MX21" s="88"/>
      <c r="MY21" s="88"/>
      <c r="MZ21" s="94">
        <f t="shared" si="974"/>
        <v>2142.8559936843308</v>
      </c>
      <c r="NA21" s="95">
        <f t="shared" si="682"/>
        <v>1.0995212331902189</v>
      </c>
      <c r="NB21" s="96">
        <f t="shared" si="975"/>
        <v>0.28570115888869035</v>
      </c>
      <c r="NC21" s="92">
        <f t="shared" si="683"/>
        <v>3.3538413819837909E-2</v>
      </c>
      <c r="ND21" s="93">
        <f t="shared" si="684"/>
        <v>100920.45052553416</v>
      </c>
      <c r="NE21" s="93">
        <f t="shared" si="685"/>
        <v>0</v>
      </c>
      <c r="NF21" s="88"/>
      <c r="NG21" s="88"/>
      <c r="NH21" s="94">
        <f t="shared" si="976"/>
        <v>2142.8559936843308</v>
      </c>
      <c r="NI21" s="95">
        <f t="shared" si="686"/>
        <v>1.0995212331902189</v>
      </c>
      <c r="NJ21" s="96">
        <f t="shared" si="977"/>
        <v>0.28570115888869035</v>
      </c>
      <c r="NK21" s="92">
        <f t="shared" si="687"/>
        <v>3.3538413819837909E-2</v>
      </c>
      <c r="NL21" s="93">
        <f t="shared" si="688"/>
        <v>100920.45052553416</v>
      </c>
      <c r="NM21" s="93">
        <f t="shared" si="689"/>
        <v>0</v>
      </c>
      <c r="NN21" s="88"/>
      <c r="NO21" s="88"/>
      <c r="NP21" s="94">
        <f t="shared" si="978"/>
        <v>2142.8559936843308</v>
      </c>
      <c r="NQ21" s="95">
        <f t="shared" si="690"/>
        <v>1.0995212331902189</v>
      </c>
      <c r="NR21" s="96">
        <f t="shared" si="979"/>
        <v>0.28570115888869035</v>
      </c>
      <c r="NS21" s="92">
        <f t="shared" si="691"/>
        <v>3.3538413819837909E-2</v>
      </c>
      <c r="NT21" s="93">
        <f t="shared" si="692"/>
        <v>100920.45052553416</v>
      </c>
      <c r="NU21" s="93">
        <f t="shared" si="693"/>
        <v>0</v>
      </c>
      <c r="NV21" s="88"/>
      <c r="NW21" s="88"/>
      <c r="NX21" s="94">
        <f t="shared" si="980"/>
        <v>2142.8559936843308</v>
      </c>
      <c r="NY21" s="95">
        <f t="shared" si="694"/>
        <v>1.0995212331902189</v>
      </c>
      <c r="NZ21" s="96">
        <f t="shared" si="981"/>
        <v>0.28570115888869035</v>
      </c>
      <c r="OA21" s="92">
        <f t="shared" si="695"/>
        <v>3.3538413819837909E-2</v>
      </c>
      <c r="OB21" s="93">
        <f t="shared" si="696"/>
        <v>100920.45052553416</v>
      </c>
      <c r="OC21" s="93">
        <f t="shared" si="697"/>
        <v>0</v>
      </c>
      <c r="OD21" s="88"/>
      <c r="OE21" s="88"/>
      <c r="OF21" s="94">
        <f t="shared" si="982"/>
        <v>2142.8559936843308</v>
      </c>
      <c r="OG21" s="95">
        <f t="shared" si="698"/>
        <v>1.0995212331902189</v>
      </c>
      <c r="OH21" s="96">
        <f t="shared" si="983"/>
        <v>0.28570115888869035</v>
      </c>
      <c r="OI21" s="92">
        <f t="shared" si="699"/>
        <v>3.3538413819837909E-2</v>
      </c>
      <c r="OJ21" s="93">
        <f t="shared" si="700"/>
        <v>100920.45052553416</v>
      </c>
      <c r="OK21" s="93">
        <f t="shared" si="701"/>
        <v>0</v>
      </c>
      <c r="OL21" s="88"/>
      <c r="OM21" s="88"/>
      <c r="ON21" s="94">
        <f t="shared" si="984"/>
        <v>2142.8559936843308</v>
      </c>
      <c r="OO21" s="95">
        <f t="shared" si="702"/>
        <v>1.0995212331902189</v>
      </c>
      <c r="OP21" s="96">
        <f t="shared" si="985"/>
        <v>0.28570115888869035</v>
      </c>
      <c r="OQ21" s="92">
        <f t="shared" si="703"/>
        <v>3.3538413819837909E-2</v>
      </c>
      <c r="OR21" s="93">
        <f t="shared" si="704"/>
        <v>100920.45052553416</v>
      </c>
      <c r="OS21" s="93">
        <f t="shared" si="705"/>
        <v>0</v>
      </c>
      <c r="OT21" s="88"/>
      <c r="OU21" s="88"/>
      <c r="OV21" s="94">
        <f t="shared" si="986"/>
        <v>2142.8559936843308</v>
      </c>
      <c r="OW21" s="95">
        <f t="shared" si="706"/>
        <v>1.0995212331902189</v>
      </c>
      <c r="OX21" s="96">
        <f t="shared" si="987"/>
        <v>0.28570115888869035</v>
      </c>
      <c r="OY21" s="92">
        <f t="shared" si="707"/>
        <v>3.3538413819837909E-2</v>
      </c>
      <c r="OZ21" s="93">
        <f t="shared" si="708"/>
        <v>100920.45052553416</v>
      </c>
      <c r="PA21" s="93">
        <f t="shared" si="709"/>
        <v>0</v>
      </c>
      <c r="PB21" s="88"/>
      <c r="PC21" s="88"/>
      <c r="PD21" s="94">
        <f t="shared" si="988"/>
        <v>2142.8559936843308</v>
      </c>
      <c r="PE21" s="95">
        <f t="shared" si="710"/>
        <v>1.0995212331902189</v>
      </c>
      <c r="PF21" s="96">
        <f t="shared" si="989"/>
        <v>0.28570115888869035</v>
      </c>
      <c r="PG21" s="92">
        <f t="shared" si="711"/>
        <v>3.3538413819837909E-2</v>
      </c>
      <c r="PH21" s="93">
        <f t="shared" si="712"/>
        <v>100920.45052553416</v>
      </c>
      <c r="PI21" s="93">
        <f t="shared" si="713"/>
        <v>0</v>
      </c>
      <c r="PJ21" s="88"/>
      <c r="PK21" s="88"/>
      <c r="PL21" s="94">
        <f t="shared" si="990"/>
        <v>2142.8559936843308</v>
      </c>
      <c r="PM21" s="95">
        <f t="shared" si="714"/>
        <v>1.0995212331902189</v>
      </c>
      <c r="PN21" s="96">
        <f t="shared" si="991"/>
        <v>0.28570115888869035</v>
      </c>
      <c r="PO21" s="92">
        <f t="shared" si="715"/>
        <v>3.3538413819837909E-2</v>
      </c>
      <c r="PP21" s="93">
        <f t="shared" si="716"/>
        <v>100920.45052553416</v>
      </c>
      <c r="PQ21" s="93">
        <f t="shared" si="717"/>
        <v>0</v>
      </c>
      <c r="PR21" s="88"/>
      <c r="PS21" s="88"/>
      <c r="PT21" s="94">
        <f t="shared" si="992"/>
        <v>2142.8559936843308</v>
      </c>
      <c r="PU21" s="95">
        <f t="shared" si="718"/>
        <v>1.0995212331902189</v>
      </c>
      <c r="PV21" s="96">
        <f t="shared" si="993"/>
        <v>0.28570115888869035</v>
      </c>
      <c r="PW21" s="92">
        <f t="shared" si="719"/>
        <v>3.3538413819837909E-2</v>
      </c>
      <c r="PX21" s="93">
        <f t="shared" si="720"/>
        <v>100920.45052553416</v>
      </c>
      <c r="PY21" s="93">
        <f t="shared" si="721"/>
        <v>0</v>
      </c>
      <c r="PZ21" s="88"/>
      <c r="QA21" s="88"/>
      <c r="QB21" s="94">
        <f t="shared" si="994"/>
        <v>2142.8559936843308</v>
      </c>
      <c r="QC21" s="95">
        <f t="shared" si="722"/>
        <v>1.0995212331902189</v>
      </c>
      <c r="QD21" s="96">
        <f t="shared" si="995"/>
        <v>0.28570115888869035</v>
      </c>
      <c r="QE21" s="92">
        <f t="shared" si="723"/>
        <v>3.3538413819837909E-2</v>
      </c>
      <c r="QF21" s="93">
        <f t="shared" si="724"/>
        <v>100920.45052553416</v>
      </c>
      <c r="QG21" s="93">
        <f t="shared" si="725"/>
        <v>0</v>
      </c>
      <c r="QH21" s="88"/>
      <c r="QI21" s="88"/>
      <c r="QJ21" s="94">
        <f t="shared" si="996"/>
        <v>2142.8559936843308</v>
      </c>
      <c r="QK21" s="95">
        <f t="shared" si="726"/>
        <v>1.0995212331902189</v>
      </c>
      <c r="QL21" s="96">
        <f t="shared" si="997"/>
        <v>0.28570115888869035</v>
      </c>
      <c r="QM21" s="92">
        <f t="shared" si="727"/>
        <v>3.3538413819837909E-2</v>
      </c>
      <c r="QN21" s="93">
        <f t="shared" si="728"/>
        <v>100920.45052553416</v>
      </c>
      <c r="QO21" s="93">
        <f t="shared" si="729"/>
        <v>0</v>
      </c>
      <c r="QP21" s="88"/>
      <c r="QQ21" s="88"/>
      <c r="QR21" s="94">
        <f t="shared" si="998"/>
        <v>2142.8559936843308</v>
      </c>
      <c r="QS21" s="95">
        <f t="shared" si="730"/>
        <v>1.0995212331902189</v>
      </c>
      <c r="QT21" s="96">
        <f t="shared" si="999"/>
        <v>0.28570115888869035</v>
      </c>
      <c r="QU21" s="92">
        <f t="shared" si="731"/>
        <v>3.3538413819837909E-2</v>
      </c>
      <c r="QV21" s="93">
        <f t="shared" si="732"/>
        <v>100920.45052553416</v>
      </c>
      <c r="QW21" s="93">
        <f t="shared" si="733"/>
        <v>0</v>
      </c>
      <c r="QX21" s="88"/>
      <c r="QY21" s="88"/>
      <c r="QZ21" s="94">
        <f t="shared" si="1000"/>
        <v>2142.8559936843308</v>
      </c>
      <c r="RA21" s="95">
        <f t="shared" si="734"/>
        <v>1.0995212331902189</v>
      </c>
      <c r="RB21" s="96">
        <f t="shared" si="1001"/>
        <v>0.28570115888869035</v>
      </c>
      <c r="RC21" s="92">
        <f t="shared" si="735"/>
        <v>3.3538413819837909E-2</v>
      </c>
      <c r="RD21" s="93">
        <f t="shared" si="736"/>
        <v>100920.45052553416</v>
      </c>
      <c r="RE21" s="93">
        <f t="shared" si="737"/>
        <v>0</v>
      </c>
      <c r="RF21" s="88"/>
      <c r="RG21" s="88"/>
      <c r="RH21" s="94">
        <f t="shared" si="1002"/>
        <v>2142.8559936843308</v>
      </c>
      <c r="RI21" s="95">
        <f t="shared" si="738"/>
        <v>1.0995212331902189</v>
      </c>
      <c r="RJ21" s="96">
        <f t="shared" si="1003"/>
        <v>0.28570115888869035</v>
      </c>
      <c r="RK21" s="92">
        <f t="shared" si="739"/>
        <v>3.3538413819837909E-2</v>
      </c>
      <c r="RL21" s="93">
        <f t="shared" si="740"/>
        <v>100920.45052553416</v>
      </c>
      <c r="RM21" s="93">
        <f t="shared" si="741"/>
        <v>0</v>
      </c>
      <c r="RN21" s="88"/>
      <c r="RO21" s="88"/>
      <c r="RP21" s="94">
        <f t="shared" si="1004"/>
        <v>2142.8559936843308</v>
      </c>
      <c r="RQ21" s="95">
        <f t="shared" si="742"/>
        <v>1.0995212331902189</v>
      </c>
      <c r="RR21" s="96">
        <f t="shared" si="1005"/>
        <v>0.28570115888869035</v>
      </c>
      <c r="RS21" s="92">
        <f t="shared" si="743"/>
        <v>3.3538413819837909E-2</v>
      </c>
      <c r="RT21" s="93">
        <f t="shared" si="744"/>
        <v>100920.45052553416</v>
      </c>
      <c r="RU21" s="93">
        <f t="shared" si="745"/>
        <v>0</v>
      </c>
      <c r="RV21" s="88"/>
      <c r="RW21" s="88"/>
      <c r="RX21" s="94">
        <f t="shared" si="1006"/>
        <v>2142.8559936843308</v>
      </c>
      <c r="RY21" s="95">
        <f t="shared" si="746"/>
        <v>1.0995212331902189</v>
      </c>
      <c r="RZ21" s="96">
        <f t="shared" si="1007"/>
        <v>0.28570115888869035</v>
      </c>
      <c r="SA21" s="92">
        <f t="shared" si="747"/>
        <v>3.3538413819837909E-2</v>
      </c>
      <c r="SB21" s="93">
        <f t="shared" si="748"/>
        <v>100920.45052553416</v>
      </c>
      <c r="SC21" s="93">
        <f t="shared" si="749"/>
        <v>0</v>
      </c>
      <c r="SD21" s="88"/>
      <c r="SE21" s="88"/>
      <c r="SF21" s="94">
        <f t="shared" si="1008"/>
        <v>2142.8559936843308</v>
      </c>
      <c r="SG21" s="95">
        <f t="shared" si="750"/>
        <v>1.0995212331902189</v>
      </c>
      <c r="SH21" s="96">
        <f t="shared" si="1009"/>
        <v>0.28570115888869035</v>
      </c>
      <c r="SI21" s="92">
        <f t="shared" si="751"/>
        <v>3.3538413819837909E-2</v>
      </c>
      <c r="SJ21" s="93">
        <f t="shared" si="752"/>
        <v>100920.45052553416</v>
      </c>
      <c r="SK21" s="93">
        <f t="shared" si="753"/>
        <v>0</v>
      </c>
      <c r="SL21" s="88"/>
      <c r="SM21" s="88"/>
      <c r="SN21" s="94">
        <f t="shared" si="1010"/>
        <v>2142.8559936843308</v>
      </c>
      <c r="SO21" s="95">
        <f t="shared" si="754"/>
        <v>1.0995212331902189</v>
      </c>
      <c r="SP21" s="96">
        <f t="shared" si="1011"/>
        <v>0.28570115888869035</v>
      </c>
      <c r="SQ21" s="92">
        <f t="shared" si="755"/>
        <v>3.3538413819837909E-2</v>
      </c>
      <c r="SR21" s="93">
        <f t="shared" si="756"/>
        <v>100920.45052553416</v>
      </c>
      <c r="SS21" s="93">
        <f t="shared" si="757"/>
        <v>0</v>
      </c>
      <c r="ST21" s="88"/>
      <c r="SU21" s="88"/>
      <c r="SV21" s="94">
        <f t="shared" si="1012"/>
        <v>2142.8559936843308</v>
      </c>
      <c r="SW21" s="95">
        <f t="shared" si="758"/>
        <v>1.0995212331902189</v>
      </c>
      <c r="SX21" s="96">
        <f t="shared" si="1013"/>
        <v>0.28570115888869035</v>
      </c>
      <c r="SY21" s="92">
        <f t="shared" si="759"/>
        <v>3.3538413819837909E-2</v>
      </c>
      <c r="SZ21" s="93">
        <f t="shared" si="760"/>
        <v>100920.45052553416</v>
      </c>
      <c r="TA21" s="93">
        <f t="shared" si="761"/>
        <v>0</v>
      </c>
      <c r="TB21" s="88"/>
      <c r="TC21" s="88"/>
      <c r="TD21" s="94">
        <f t="shared" si="1014"/>
        <v>2142.8559936843308</v>
      </c>
      <c r="TE21" s="95">
        <f t="shared" si="762"/>
        <v>1.0995212331902189</v>
      </c>
      <c r="TF21" s="96">
        <f t="shared" si="1015"/>
        <v>0.28570115888869035</v>
      </c>
      <c r="TG21" s="92">
        <f t="shared" si="763"/>
        <v>3.3538413819837909E-2</v>
      </c>
      <c r="TH21" s="93">
        <f t="shared" si="764"/>
        <v>100920.45052553416</v>
      </c>
      <c r="TI21" s="93">
        <f t="shared" si="765"/>
        <v>0</v>
      </c>
      <c r="TJ21" s="88"/>
      <c r="TK21" s="88"/>
      <c r="TL21" s="94">
        <f t="shared" si="1016"/>
        <v>2142.8559936843308</v>
      </c>
      <c r="TM21" s="95">
        <f t="shared" si="766"/>
        <v>1.0995212331902189</v>
      </c>
      <c r="TN21" s="96">
        <f t="shared" si="1017"/>
        <v>0.28570115888869035</v>
      </c>
      <c r="TO21" s="92">
        <f t="shared" si="767"/>
        <v>3.3538413819837909E-2</v>
      </c>
      <c r="TP21" s="93">
        <f t="shared" si="768"/>
        <v>100920.45052553416</v>
      </c>
      <c r="TQ21" s="93">
        <f t="shared" si="769"/>
        <v>0</v>
      </c>
      <c r="TR21" s="88"/>
      <c r="TS21" s="88"/>
      <c r="TT21" s="94">
        <f t="shared" si="1018"/>
        <v>2142.8559936843308</v>
      </c>
      <c r="TU21" s="95">
        <f t="shared" si="770"/>
        <v>1.0995212331902189</v>
      </c>
      <c r="TV21" s="96">
        <f t="shared" si="1019"/>
        <v>0.28570115888869035</v>
      </c>
      <c r="TW21" s="92">
        <f t="shared" si="771"/>
        <v>3.3538413819837909E-2</v>
      </c>
      <c r="TX21" s="93">
        <f t="shared" si="772"/>
        <v>100920.45052553416</v>
      </c>
      <c r="TY21" s="93">
        <f t="shared" si="773"/>
        <v>0</v>
      </c>
      <c r="TZ21" s="88"/>
      <c r="UA21" s="88"/>
      <c r="UB21" s="94">
        <f t="shared" si="1020"/>
        <v>2142.8559936843308</v>
      </c>
      <c r="UC21" s="95">
        <f t="shared" si="774"/>
        <v>1.0995212331902189</v>
      </c>
      <c r="UD21" s="96">
        <f t="shared" si="1021"/>
        <v>0.28570115888869035</v>
      </c>
      <c r="UE21" s="92">
        <f t="shared" si="775"/>
        <v>3.3538413819837909E-2</v>
      </c>
      <c r="UF21" s="93">
        <f t="shared" si="776"/>
        <v>100920.45052553416</v>
      </c>
      <c r="UG21" s="93">
        <f t="shared" si="777"/>
        <v>0</v>
      </c>
      <c r="UH21" s="88"/>
      <c r="UI21" s="88"/>
      <c r="UJ21" s="94">
        <f t="shared" si="1022"/>
        <v>2142.8559936843308</v>
      </c>
      <c r="UK21" s="95">
        <f t="shared" si="778"/>
        <v>1.0995212331902189</v>
      </c>
      <c r="UL21" s="96">
        <f t="shared" si="1023"/>
        <v>0.28570115888869035</v>
      </c>
      <c r="UM21" s="92">
        <f t="shared" si="779"/>
        <v>3.3538413819837909E-2</v>
      </c>
      <c r="UN21" s="93">
        <f t="shared" si="780"/>
        <v>100920.45052553416</v>
      </c>
      <c r="UO21" s="93">
        <f t="shared" si="781"/>
        <v>0</v>
      </c>
      <c r="UP21" s="88"/>
      <c r="UQ21" s="88"/>
      <c r="UR21" s="94">
        <f t="shared" si="1024"/>
        <v>2142.8559936843308</v>
      </c>
      <c r="US21" s="95">
        <f t="shared" si="782"/>
        <v>1.0995212331902189</v>
      </c>
      <c r="UT21" s="96">
        <f t="shared" si="1025"/>
        <v>0.28570115888869035</v>
      </c>
      <c r="UU21" s="92">
        <f t="shared" si="783"/>
        <v>3.3538413819837909E-2</v>
      </c>
      <c r="UV21" s="93">
        <f t="shared" si="784"/>
        <v>100920.45052553416</v>
      </c>
      <c r="UW21" s="93">
        <f t="shared" si="785"/>
        <v>0</v>
      </c>
      <c r="UX21" s="88"/>
      <c r="UY21" s="88"/>
      <c r="UZ21" s="94">
        <f t="shared" si="1026"/>
        <v>2142.8559936843308</v>
      </c>
      <c r="VA21" s="95">
        <f t="shared" si="786"/>
        <v>1.0995212331902189</v>
      </c>
      <c r="VB21" s="96">
        <f t="shared" si="1027"/>
        <v>0.28570115888869035</v>
      </c>
      <c r="VC21" s="92">
        <f t="shared" si="787"/>
        <v>3.3538413819837909E-2</v>
      </c>
      <c r="VD21" s="93">
        <f t="shared" si="788"/>
        <v>100920.45052553416</v>
      </c>
      <c r="VE21" s="93">
        <f t="shared" si="789"/>
        <v>0</v>
      </c>
      <c r="VF21" s="88"/>
      <c r="VG21" s="88"/>
      <c r="VH21" s="94">
        <f t="shared" si="1028"/>
        <v>2142.8559936843308</v>
      </c>
      <c r="VI21" s="95">
        <f t="shared" si="790"/>
        <v>1.0995212331902189</v>
      </c>
      <c r="VJ21" s="96">
        <f t="shared" si="1029"/>
        <v>0.28570115888869035</v>
      </c>
      <c r="VK21" s="92">
        <f t="shared" si="791"/>
        <v>3.3538413819837909E-2</v>
      </c>
      <c r="VL21" s="93">
        <f t="shared" si="792"/>
        <v>100920.45052553416</v>
      </c>
      <c r="VM21" s="93">
        <f t="shared" si="793"/>
        <v>0</v>
      </c>
      <c r="VN21" s="88"/>
      <c r="VO21" s="88"/>
      <c r="VP21" s="94">
        <f t="shared" si="1030"/>
        <v>2142.8559936843308</v>
      </c>
      <c r="VQ21" s="95">
        <f t="shared" si="794"/>
        <v>1.0995212331902189</v>
      </c>
      <c r="VR21" s="96">
        <f t="shared" si="1031"/>
        <v>0.28570115888869035</v>
      </c>
      <c r="VS21" s="92">
        <f t="shared" si="795"/>
        <v>3.3538413819837909E-2</v>
      </c>
      <c r="VT21" s="93">
        <f t="shared" si="796"/>
        <v>100920.45052553416</v>
      </c>
      <c r="VU21" s="93">
        <f t="shared" si="797"/>
        <v>0</v>
      </c>
      <c r="VV21" s="88"/>
      <c r="VW21" s="88"/>
      <c r="VX21" s="94">
        <f t="shared" si="1032"/>
        <v>2142.8559936843308</v>
      </c>
      <c r="VY21" s="95">
        <f t="shared" si="798"/>
        <v>1.0995212331902189</v>
      </c>
      <c r="VZ21" s="96">
        <f t="shared" si="1033"/>
        <v>0.28570115888869035</v>
      </c>
      <c r="WA21" s="92">
        <f t="shared" si="799"/>
        <v>3.3538413819837909E-2</v>
      </c>
      <c r="WB21" s="93">
        <f t="shared" si="800"/>
        <v>100920.45052553416</v>
      </c>
      <c r="WC21" s="93">
        <f t="shared" si="801"/>
        <v>0</v>
      </c>
      <c r="WD21" s="88"/>
      <c r="WE21" s="88"/>
      <c r="WF21" s="94">
        <f t="shared" si="1034"/>
        <v>2142.8559936843308</v>
      </c>
      <c r="WG21" s="95">
        <f t="shared" si="802"/>
        <v>1.0995212331902189</v>
      </c>
      <c r="WH21" s="96">
        <f t="shared" si="1035"/>
        <v>0.28570115888869035</v>
      </c>
      <c r="WI21" s="92">
        <f t="shared" si="803"/>
        <v>3.3538413819837909E-2</v>
      </c>
      <c r="WJ21" s="93">
        <f t="shared" si="804"/>
        <v>100920.45052553416</v>
      </c>
      <c r="WK21" s="93">
        <f t="shared" si="805"/>
        <v>0</v>
      </c>
      <c r="WL21" s="88"/>
      <c r="WM21" s="88"/>
      <c r="WN21" s="94">
        <f t="shared" si="1036"/>
        <v>2142.8559936843308</v>
      </c>
      <c r="WO21" s="95">
        <f t="shared" si="806"/>
        <v>1.0995212331902189</v>
      </c>
      <c r="WP21" s="96">
        <f t="shared" si="1037"/>
        <v>0.28570115888869035</v>
      </c>
      <c r="WQ21" s="92">
        <f t="shared" si="807"/>
        <v>3.3538413819837909E-2</v>
      </c>
      <c r="WR21" s="93">
        <f t="shared" si="808"/>
        <v>100920.45052553416</v>
      </c>
      <c r="WS21" s="93">
        <f t="shared" si="809"/>
        <v>0</v>
      </c>
      <c r="WT21" s="88"/>
      <c r="WU21" s="88"/>
      <c r="WV21" s="94">
        <f t="shared" si="1038"/>
        <v>2142.8559936843308</v>
      </c>
      <c r="WW21" s="95">
        <f t="shared" si="810"/>
        <v>1.0995212331902189</v>
      </c>
      <c r="WX21" s="96">
        <f t="shared" si="1039"/>
        <v>0.28570115888869035</v>
      </c>
      <c r="WY21" s="92">
        <f t="shared" si="811"/>
        <v>3.3538413819837909E-2</v>
      </c>
      <c r="WZ21" s="93">
        <f t="shared" si="812"/>
        <v>100920.45052553416</v>
      </c>
      <c r="XA21" s="93">
        <f t="shared" si="813"/>
        <v>0</v>
      </c>
      <c r="XB21" s="88"/>
      <c r="XC21" s="88"/>
      <c r="XD21" s="94">
        <f t="shared" si="1040"/>
        <v>2142.8559936843308</v>
      </c>
      <c r="XE21" s="95">
        <f t="shared" si="814"/>
        <v>1.0995212331902189</v>
      </c>
      <c r="XF21" s="96">
        <f t="shared" si="1041"/>
        <v>0.28570115888869035</v>
      </c>
      <c r="XG21" s="92">
        <f t="shared" si="815"/>
        <v>3.3538413819837909E-2</v>
      </c>
      <c r="XH21" s="93">
        <f t="shared" si="816"/>
        <v>100920.45052553416</v>
      </c>
      <c r="XI21" s="93">
        <f t="shared" si="817"/>
        <v>0</v>
      </c>
      <c r="XJ21" s="88"/>
      <c r="XK21" s="88"/>
      <c r="XL21" s="94">
        <f t="shared" si="1042"/>
        <v>2142.8559936843308</v>
      </c>
      <c r="XM21" s="95">
        <f t="shared" si="818"/>
        <v>1.0995212331902189</v>
      </c>
      <c r="XN21" s="96">
        <f t="shared" si="1043"/>
        <v>0.28570115888869035</v>
      </c>
      <c r="XO21" s="92">
        <f t="shared" si="819"/>
        <v>3.3538413819837909E-2</v>
      </c>
      <c r="XP21" s="93">
        <f t="shared" si="820"/>
        <v>100920.45052553416</v>
      </c>
      <c r="XQ21" s="93">
        <f t="shared" si="821"/>
        <v>0</v>
      </c>
      <c r="XR21" s="88"/>
      <c r="XS21" s="88"/>
      <c r="XT21" s="94">
        <f t="shared" si="1044"/>
        <v>2142.8559936843308</v>
      </c>
      <c r="XU21" s="95">
        <f t="shared" si="822"/>
        <v>1.0995212331902189</v>
      </c>
      <c r="XV21" s="96">
        <f t="shared" si="1045"/>
        <v>0.28570115888869035</v>
      </c>
      <c r="XW21" s="92">
        <f t="shared" si="823"/>
        <v>3.3538413819837909E-2</v>
      </c>
      <c r="XX21" s="93">
        <f t="shared" si="824"/>
        <v>100920.45052553416</v>
      </c>
      <c r="XY21" s="93">
        <f t="shared" si="825"/>
        <v>0</v>
      </c>
      <c r="XZ21" s="88"/>
      <c r="YA21" s="88"/>
      <c r="YB21" s="94">
        <f t="shared" si="1046"/>
        <v>2142.8559936843308</v>
      </c>
      <c r="YC21" s="95">
        <f t="shared" si="826"/>
        <v>1.0995212331902189</v>
      </c>
      <c r="YD21" s="96">
        <f t="shared" si="1047"/>
        <v>0.28570115888869035</v>
      </c>
      <c r="YE21" s="92">
        <f t="shared" si="827"/>
        <v>3.3538413819837909E-2</v>
      </c>
      <c r="YF21" s="93">
        <f t="shared" si="828"/>
        <v>100920.45052553416</v>
      </c>
      <c r="YG21" s="93">
        <f t="shared" si="829"/>
        <v>0</v>
      </c>
      <c r="YH21" s="88"/>
      <c r="YI21" s="88"/>
      <c r="YJ21" s="94">
        <f t="shared" si="1048"/>
        <v>2142.8559936843308</v>
      </c>
      <c r="YK21" s="95">
        <f t="shared" si="830"/>
        <v>1.0995212331902189</v>
      </c>
      <c r="YL21" s="96">
        <f t="shared" si="1049"/>
        <v>0.28570115888869035</v>
      </c>
      <c r="YM21" s="92">
        <f t="shared" si="831"/>
        <v>3.3538413819837909E-2</v>
      </c>
      <c r="YN21" s="93">
        <f t="shared" si="832"/>
        <v>100920.45052553416</v>
      </c>
      <c r="YO21" s="93">
        <f t="shared" si="833"/>
        <v>0</v>
      </c>
      <c r="YP21" s="88"/>
      <c r="YQ21" s="88"/>
      <c r="YR21" s="94">
        <f t="shared" si="1050"/>
        <v>2142.8559936843308</v>
      </c>
      <c r="YS21" s="95">
        <f t="shared" si="834"/>
        <v>1.0995212331902189</v>
      </c>
      <c r="YT21" s="96">
        <f t="shared" si="1051"/>
        <v>0.28570115888869035</v>
      </c>
      <c r="YU21" s="92">
        <f t="shared" si="835"/>
        <v>3.3538413819837909E-2</v>
      </c>
      <c r="YV21" s="93">
        <f t="shared" si="836"/>
        <v>100920.45052553416</v>
      </c>
      <c r="YW21" s="93">
        <f t="shared" si="837"/>
        <v>0</v>
      </c>
      <c r="YX21" s="88"/>
      <c r="YY21" s="88"/>
      <c r="YZ21" s="94">
        <f t="shared" si="1052"/>
        <v>2142.8559936843308</v>
      </c>
      <c r="ZA21" s="95">
        <f t="shared" si="838"/>
        <v>1.0995212331902189</v>
      </c>
      <c r="ZB21" s="96">
        <f t="shared" si="1053"/>
        <v>0.28570115888869035</v>
      </c>
      <c r="ZC21" s="92">
        <f t="shared" si="839"/>
        <v>3.3538413819837909E-2</v>
      </c>
      <c r="ZD21" s="93">
        <f t="shared" si="840"/>
        <v>100920.45052553416</v>
      </c>
      <c r="ZE21" s="93">
        <f t="shared" si="841"/>
        <v>0</v>
      </c>
      <c r="ZF21" s="88"/>
      <c r="ZG21" s="88"/>
      <c r="ZH21" s="94">
        <f t="shared" si="1054"/>
        <v>2142.8559936843308</v>
      </c>
      <c r="ZI21" s="95">
        <f t="shared" si="842"/>
        <v>1.0995212331902189</v>
      </c>
      <c r="ZJ21" s="96">
        <f t="shared" si="1055"/>
        <v>0.28570115888869035</v>
      </c>
      <c r="ZK21" s="92">
        <f t="shared" si="843"/>
        <v>3.3538413819837909E-2</v>
      </c>
      <c r="ZL21" s="93">
        <f t="shared" si="844"/>
        <v>100920.45052553416</v>
      </c>
      <c r="ZM21" s="93">
        <f t="shared" si="845"/>
        <v>0</v>
      </c>
      <c r="ZN21" s="88"/>
      <c r="ZO21" s="88"/>
      <c r="ZP21" s="94">
        <f t="shared" si="1056"/>
        <v>2142.8559936843308</v>
      </c>
      <c r="ZQ21" s="95">
        <f t="shared" si="846"/>
        <v>1.0995212331902189</v>
      </c>
      <c r="ZR21" s="96">
        <f t="shared" si="1057"/>
        <v>0.28570115888869035</v>
      </c>
      <c r="ZS21" s="92">
        <f t="shared" si="847"/>
        <v>3.3538413819837909E-2</v>
      </c>
      <c r="ZT21" s="93">
        <f t="shared" si="848"/>
        <v>100920.45052553416</v>
      </c>
      <c r="ZU21" s="93">
        <f t="shared" si="849"/>
        <v>0</v>
      </c>
      <c r="ZV21" s="88"/>
      <c r="ZW21" s="88"/>
      <c r="ZX21" s="94">
        <f t="shared" si="1058"/>
        <v>2142.8559936843308</v>
      </c>
      <c r="ZY21" s="95">
        <f t="shared" si="850"/>
        <v>1.0995212331902189</v>
      </c>
      <c r="ZZ21" s="96">
        <f t="shared" si="1059"/>
        <v>0.28570115888869035</v>
      </c>
      <c r="AAA21" s="92">
        <f t="shared" si="851"/>
        <v>3.3538413819837909E-2</v>
      </c>
      <c r="AAB21" s="93">
        <f t="shared" si="852"/>
        <v>100920.45052553416</v>
      </c>
      <c r="AAC21" s="93">
        <f t="shared" si="853"/>
        <v>0</v>
      </c>
      <c r="AAD21" s="88"/>
      <c r="AAE21" s="88"/>
      <c r="AAF21" s="94">
        <f t="shared" si="1060"/>
        <v>2142.8559936843308</v>
      </c>
      <c r="AAG21" s="95">
        <f t="shared" si="854"/>
        <v>1.0995212331902189</v>
      </c>
      <c r="AAH21" s="96">
        <f t="shared" si="1061"/>
        <v>0.28570115888869035</v>
      </c>
      <c r="AAI21" s="92">
        <f t="shared" si="855"/>
        <v>3.3538413819837909E-2</v>
      </c>
      <c r="AAJ21" s="93">
        <f t="shared" si="856"/>
        <v>100920.45052553416</v>
      </c>
      <c r="AAK21" s="93">
        <f t="shared" si="857"/>
        <v>0</v>
      </c>
      <c r="AAL21" s="88"/>
      <c r="AAM21" s="88"/>
      <c r="AAN21" s="94">
        <f t="shared" si="1062"/>
        <v>2142.8559936843308</v>
      </c>
      <c r="AAO21" s="95">
        <f t="shared" si="858"/>
        <v>1.0995212331902189</v>
      </c>
      <c r="AAP21" s="96">
        <f t="shared" si="1063"/>
        <v>0.28570115888869035</v>
      </c>
      <c r="AAQ21" s="92">
        <f t="shared" si="859"/>
        <v>3.3538413819837909E-2</v>
      </c>
      <c r="AAR21" s="93">
        <f t="shared" si="860"/>
        <v>100920.45052553416</v>
      </c>
      <c r="AAS21" s="93">
        <f t="shared" si="861"/>
        <v>0</v>
      </c>
      <c r="AAT21" s="88"/>
      <c r="AAU21" s="88"/>
      <c r="AAV21" s="94">
        <f t="shared" si="1064"/>
        <v>2142.8559936843308</v>
      </c>
      <c r="AAW21" s="95">
        <f t="shared" si="862"/>
        <v>1.0995212331902189</v>
      </c>
      <c r="AAX21" s="96">
        <f t="shared" si="1065"/>
        <v>0.28570115888869035</v>
      </c>
      <c r="AAY21" s="92">
        <f t="shared" si="863"/>
        <v>3.3538413819837909E-2</v>
      </c>
      <c r="AAZ21" s="93">
        <f t="shared" si="864"/>
        <v>100920.45052553416</v>
      </c>
      <c r="ABA21" s="93">
        <f t="shared" si="865"/>
        <v>0</v>
      </c>
      <c r="ABB21" s="88"/>
      <c r="ABC21" s="88"/>
      <c r="ABD21" s="94">
        <f t="shared" si="1066"/>
        <v>2142.8559936843308</v>
      </c>
      <c r="ABE21" s="95">
        <f t="shared" si="866"/>
        <v>1.0995212331902189</v>
      </c>
      <c r="ABF21" s="96">
        <f t="shared" si="1067"/>
        <v>0.28570115888869035</v>
      </c>
      <c r="ABG21" s="92">
        <f t="shared" si="867"/>
        <v>3.3538413819837909E-2</v>
      </c>
      <c r="ABH21" s="93">
        <f t="shared" si="868"/>
        <v>100920.45052553416</v>
      </c>
      <c r="ABI21" s="93">
        <f t="shared" si="869"/>
        <v>0</v>
      </c>
      <c r="ABJ21" s="88"/>
      <c r="ABK21" s="88"/>
      <c r="ABL21" s="94">
        <f t="shared" si="1068"/>
        <v>2142.8559936843308</v>
      </c>
      <c r="ABM21" s="95">
        <f t="shared" si="870"/>
        <v>1.0995212331902189</v>
      </c>
      <c r="ABN21" s="96">
        <f t="shared" si="1069"/>
        <v>0.28570115888869035</v>
      </c>
      <c r="ABO21" s="92">
        <f t="shared" si="871"/>
        <v>3.3538413819837909E-2</v>
      </c>
      <c r="ABP21" s="93">
        <f t="shared" si="872"/>
        <v>100920.45052553416</v>
      </c>
      <c r="ABQ21" s="93">
        <f t="shared" si="873"/>
        <v>0</v>
      </c>
      <c r="ABR21" s="88"/>
      <c r="ABS21" s="88"/>
      <c r="ABT21" s="94">
        <f t="shared" si="1070"/>
        <v>2142.8559936843308</v>
      </c>
      <c r="ABU21" s="95">
        <f t="shared" si="874"/>
        <v>1.0995212331902189</v>
      </c>
      <c r="ABV21" s="96">
        <f t="shared" si="1071"/>
        <v>0.28570115888869035</v>
      </c>
      <c r="ABW21" s="92">
        <f t="shared" si="875"/>
        <v>3.3538413819837909E-2</v>
      </c>
      <c r="ABX21" s="93">
        <f t="shared" si="876"/>
        <v>100920.45052553416</v>
      </c>
      <c r="ABY21" s="93">
        <f t="shared" si="877"/>
        <v>0</v>
      </c>
      <c r="ABZ21" s="88"/>
      <c r="ACA21" s="88"/>
      <c r="ACB21" s="94">
        <f t="shared" si="1072"/>
        <v>2142.8559936843308</v>
      </c>
      <c r="ACC21" s="95">
        <f t="shared" si="878"/>
        <v>1.0995212331902189</v>
      </c>
      <c r="ACD21" s="96">
        <f t="shared" si="1073"/>
        <v>0.28570115888869035</v>
      </c>
      <c r="ACE21" s="92">
        <f t="shared" si="879"/>
        <v>3.3538413819837909E-2</v>
      </c>
      <c r="ACF21" s="93">
        <f t="shared" si="880"/>
        <v>100920.45052553416</v>
      </c>
      <c r="ACG21" s="93">
        <f t="shared" si="881"/>
        <v>0</v>
      </c>
      <c r="ACH21" s="88"/>
      <c r="ACI21" s="88"/>
      <c r="ACJ21" s="94">
        <f t="shared" si="1074"/>
        <v>2142.8559936843308</v>
      </c>
      <c r="ACK21" s="95">
        <f t="shared" si="882"/>
        <v>1.0995212331902189</v>
      </c>
      <c r="ACL21" s="96">
        <f t="shared" si="1075"/>
        <v>0.28570115888869035</v>
      </c>
      <c r="ACM21" s="92">
        <f t="shared" si="883"/>
        <v>3.3538413819837909E-2</v>
      </c>
      <c r="ACN21" s="93">
        <f t="shared" si="884"/>
        <v>100920.45052553416</v>
      </c>
      <c r="ACO21" s="93">
        <f t="shared" si="885"/>
        <v>0</v>
      </c>
      <c r="ACP21" s="88"/>
      <c r="ACQ21" s="88"/>
      <c r="ACR21" s="94">
        <f t="shared" si="1076"/>
        <v>2142.8559936843308</v>
      </c>
      <c r="ACS21" s="95">
        <f t="shared" si="886"/>
        <v>1.0995212331902189</v>
      </c>
      <c r="ACT21" s="96">
        <f t="shared" si="1077"/>
        <v>0.28570115888869035</v>
      </c>
      <c r="ACU21" s="92">
        <f t="shared" si="887"/>
        <v>3.3538413819837909E-2</v>
      </c>
      <c r="ACV21" s="93">
        <f t="shared" si="888"/>
        <v>100920.45052553416</v>
      </c>
      <c r="ACW21" s="93">
        <f t="shared" si="889"/>
        <v>0</v>
      </c>
      <c r="ACX21" s="88"/>
      <c r="ACY21" s="88"/>
      <c r="ACZ21" s="94">
        <f t="shared" si="1078"/>
        <v>2142.8559936843308</v>
      </c>
      <c r="ADA21" s="95">
        <f t="shared" si="890"/>
        <v>1.0995212331902189</v>
      </c>
      <c r="ADB21" s="96">
        <f t="shared" si="1079"/>
        <v>0.28570115888869035</v>
      </c>
      <c r="ADC21" s="92">
        <f t="shared" si="891"/>
        <v>3.3538413819837909E-2</v>
      </c>
      <c r="ADD21" s="93">
        <f t="shared" si="892"/>
        <v>100920.45052553416</v>
      </c>
      <c r="ADE21" s="93">
        <f t="shared" si="893"/>
        <v>0</v>
      </c>
      <c r="ADF21" s="88"/>
      <c r="ADG21" s="88"/>
      <c r="ADH21" s="94">
        <f t="shared" si="1080"/>
        <v>2142.8559936843308</v>
      </c>
      <c r="ADI21" s="95">
        <f t="shared" si="894"/>
        <v>1.0995212331902189</v>
      </c>
      <c r="ADJ21" s="96">
        <f t="shared" si="1081"/>
        <v>0.28570115888869035</v>
      </c>
      <c r="ADK21" s="92">
        <f t="shared" si="895"/>
        <v>3.3538413819837909E-2</v>
      </c>
      <c r="ADL21" s="93">
        <f t="shared" si="896"/>
        <v>100920.45052553416</v>
      </c>
      <c r="ADM21" s="93">
        <f t="shared" si="897"/>
        <v>0</v>
      </c>
      <c r="ADN21" s="88"/>
      <c r="ADO21" s="88"/>
      <c r="ADP21" s="94">
        <f t="shared" si="1082"/>
        <v>2142.8559936843308</v>
      </c>
      <c r="ADQ21" s="95">
        <f t="shared" si="898"/>
        <v>1.0995212331902189</v>
      </c>
      <c r="ADR21" s="96">
        <f t="shared" si="1083"/>
        <v>0.28570115888869035</v>
      </c>
      <c r="ADS21" s="92">
        <f t="shared" si="899"/>
        <v>3.3538413819837909E-2</v>
      </c>
      <c r="ADT21" s="93">
        <f t="shared" si="900"/>
        <v>100920.45052553416</v>
      </c>
      <c r="ADU21" s="93">
        <f t="shared" si="901"/>
        <v>0</v>
      </c>
      <c r="ADV21" s="88"/>
      <c r="ADW21" s="88"/>
      <c r="ADX21" s="94">
        <f t="shared" si="1084"/>
        <v>2142.8559936843308</v>
      </c>
      <c r="ADY21" s="95">
        <f t="shared" si="902"/>
        <v>1.0995212331902189</v>
      </c>
      <c r="ADZ21" s="96">
        <f t="shared" si="1085"/>
        <v>0.28570115888869035</v>
      </c>
      <c r="AEA21" s="92">
        <f t="shared" si="903"/>
        <v>3.3538413819837909E-2</v>
      </c>
      <c r="AEB21" s="93">
        <f t="shared" si="904"/>
        <v>100920.45052553416</v>
      </c>
      <c r="AEC21" s="93">
        <f t="shared" si="905"/>
        <v>0</v>
      </c>
      <c r="AED21" s="94">
        <f t="shared" si="1086"/>
        <v>2319046.2887055795</v>
      </c>
      <c r="AEE21" s="97">
        <f t="shared" si="906"/>
        <v>2900469.6542486073</v>
      </c>
      <c r="AEF21" s="88" t="s">
        <v>17</v>
      </c>
    </row>
    <row r="22" spans="1:812" s="35" customFormat="1" ht="31.5">
      <c r="A22" s="44" t="s">
        <v>143</v>
      </c>
      <c r="B22" s="88" t="s">
        <v>17</v>
      </c>
      <c r="C22" s="88" t="s">
        <v>17</v>
      </c>
      <c r="D22" s="88" t="s">
        <v>17</v>
      </c>
      <c r="E22" s="88" t="s">
        <v>17</v>
      </c>
      <c r="F22" s="88" t="s">
        <v>17</v>
      </c>
      <c r="G22" s="45">
        <f>'Исходные данные'!C24</f>
        <v>340</v>
      </c>
      <c r="H22" s="45">
        <f>'Исходные данные'!D24</f>
        <v>119300</v>
      </c>
      <c r="I22" s="89">
        <f>'Расчет поправочного коэф'!G23</f>
        <v>5.7740017514577273</v>
      </c>
      <c r="J22" s="45">
        <f t="shared" si="1088"/>
        <v>128033.6426713922</v>
      </c>
      <c r="K22" s="90">
        <f t="shared" si="486"/>
        <v>727.45189020997702</v>
      </c>
      <c r="L22" s="91">
        <f t="shared" si="1089"/>
        <v>0.54511348958309103</v>
      </c>
      <c r="M22" s="91">
        <f t="shared" si="907"/>
        <v>9.4408265367337221E-2</v>
      </c>
      <c r="N22" s="88" t="s">
        <v>17</v>
      </c>
      <c r="O22" s="92">
        <f t="shared" si="1090"/>
        <v>9.4165757079483672E-2</v>
      </c>
      <c r="P22" s="93">
        <f t="shared" si="1091"/>
        <v>42725.707872668616</v>
      </c>
      <c r="Q22" s="93">
        <f t="shared" si="1092"/>
        <v>42725.707872668616</v>
      </c>
      <c r="R22" s="88" t="s">
        <v>17</v>
      </c>
      <c r="S22" s="88" t="s">
        <v>17</v>
      </c>
      <c r="T22" s="94">
        <f t="shared" si="491"/>
        <v>853.11573689429656</v>
      </c>
      <c r="U22" s="95">
        <f t="shared" si="1093"/>
        <v>0.62316823783162412</v>
      </c>
      <c r="V22" s="96">
        <f t="shared" si="908"/>
        <v>0.10792657582313628</v>
      </c>
      <c r="W22" s="92">
        <f t="shared" si="1094"/>
        <v>9.0878066953135744E-2</v>
      </c>
      <c r="X22" s="93">
        <f t="shared" si="1095"/>
        <v>42300.026668317674</v>
      </c>
      <c r="Y22" s="93">
        <f t="shared" si="1096"/>
        <v>42300.026668317674</v>
      </c>
      <c r="Z22" s="88" t="s">
        <v>17</v>
      </c>
      <c r="AA22" s="88" t="s">
        <v>17</v>
      </c>
      <c r="AB22" s="94">
        <f t="shared" si="496"/>
        <v>977.52758003640736</v>
      </c>
      <c r="AC22" s="95">
        <f t="shared" si="1097"/>
        <v>0.69681631532023736</v>
      </c>
      <c r="AD22" s="96">
        <f t="shared" si="909"/>
        <v>0.1206816944841273</v>
      </c>
      <c r="AE22" s="92">
        <f t="shared" si="1098"/>
        <v>8.7717010448306765E-2</v>
      </c>
      <c r="AF22" s="93">
        <f t="shared" si="1099"/>
        <v>41838.243913868129</v>
      </c>
      <c r="AG22" s="93">
        <f t="shared" si="1100"/>
        <v>41838.243913868129</v>
      </c>
      <c r="AH22" s="88" t="s">
        <v>17</v>
      </c>
      <c r="AI22" s="88" t="s">
        <v>17</v>
      </c>
      <c r="AJ22" s="94">
        <f t="shared" si="501"/>
        <v>1100.5812386066077</v>
      </c>
      <c r="AK22" s="95">
        <f t="shared" si="1101"/>
        <v>0.76636879390894197</v>
      </c>
      <c r="AL22" s="96">
        <f t="shared" si="910"/>
        <v>0.13272749592004565</v>
      </c>
      <c r="AM22" s="92">
        <f t="shared" si="1102"/>
        <v>8.4690770253071146E-2</v>
      </c>
      <c r="AN22" s="93">
        <f t="shared" si="1103"/>
        <v>41352.264095208157</v>
      </c>
      <c r="AO22" s="93">
        <f t="shared" si="1104"/>
        <v>41352.264095208157</v>
      </c>
      <c r="AP22" s="88" t="s">
        <v>17</v>
      </c>
      <c r="AQ22" s="88" t="s">
        <v>17</v>
      </c>
      <c r="AR22" s="94">
        <f t="shared" si="506"/>
        <v>1222.2055447689847</v>
      </c>
      <c r="AS22" s="95">
        <f t="shared" si="1105"/>
        <v>0.83211753446423187</v>
      </c>
      <c r="AT22" s="96">
        <f t="shared" si="911"/>
        <v>0.14411452754654122</v>
      </c>
      <c r="AU22" s="92">
        <f t="shared" si="1106"/>
        <v>8.1801899613152484E-2</v>
      </c>
      <c r="AV22" s="93">
        <f t="shared" si="1107"/>
        <v>40850.923802524012</v>
      </c>
      <c r="AW22" s="93">
        <f t="shared" si="1108"/>
        <v>40850.923802524012</v>
      </c>
      <c r="AX22" s="88" t="s">
        <v>17</v>
      </c>
      <c r="AY22" s="88" t="s">
        <v>17</v>
      </c>
      <c r="AZ22" s="94">
        <f t="shared" si="511"/>
        <v>1342.355320658761</v>
      </c>
      <c r="BA22" s="95">
        <f t="shared" si="1109"/>
        <v>0.89433453720159106</v>
      </c>
      <c r="BB22" s="96">
        <f t="shared" si="912"/>
        <v>0.15488989711092552</v>
      </c>
      <c r="BC22" s="92">
        <f t="shared" si="1110"/>
        <v>7.9049204275723123E-2</v>
      </c>
      <c r="BD22" s="93">
        <f t="shared" si="1111"/>
        <v>40340.74418844618</v>
      </c>
      <c r="BE22" s="93">
        <f t="shared" si="1112"/>
        <v>40340.74418844618</v>
      </c>
      <c r="BF22" s="88" t="s">
        <v>17</v>
      </c>
      <c r="BG22" s="88" t="s">
        <v>17</v>
      </c>
      <c r="BH22" s="94">
        <f t="shared" si="516"/>
        <v>1461.0045682718383</v>
      </c>
      <c r="BI22" s="95">
        <f t="shared" si="1113"/>
        <v>0.95327203814041572</v>
      </c>
      <c r="BJ22" s="96">
        <f t="shared" si="913"/>
        <v>0.16509728939721033</v>
      </c>
      <c r="BK22" s="92">
        <f t="shared" si="1114"/>
        <v>7.6429064349042564E-2</v>
      </c>
      <c r="BL22" s="93">
        <f t="shared" si="1115"/>
        <v>39826.503470485215</v>
      </c>
      <c r="BM22" s="93">
        <f t="shared" si="1116"/>
        <v>39826.503470485215</v>
      </c>
      <c r="BN22" s="88" t="s">
        <v>17</v>
      </c>
      <c r="BO22" s="88" t="s">
        <v>17</v>
      </c>
      <c r="BP22" s="94">
        <f t="shared" si="521"/>
        <v>1578.1413431850299</v>
      </c>
      <c r="BQ22" s="95">
        <f t="shared" si="1117"/>
        <v>1.0091630965005867</v>
      </c>
      <c r="BR22" s="96">
        <f t="shared" si="914"/>
        <v>0.1747770679573849</v>
      </c>
      <c r="BS22" s="92">
        <f t="shared" si="1118"/>
        <v>7.3936359038270838E-2</v>
      </c>
      <c r="BT22" s="93">
        <f t="shared" si="1119"/>
        <v>39311.671844662866</v>
      </c>
      <c r="BU22" s="93">
        <f t="shared" si="1120"/>
        <v>39311.671844662866</v>
      </c>
      <c r="BV22" s="88" t="s">
        <v>17</v>
      </c>
      <c r="BW22" s="88" t="s">
        <v>17</v>
      </c>
      <c r="BX22" s="94">
        <f t="shared" si="526"/>
        <v>1693.7639074340384</v>
      </c>
      <c r="BY22" s="95">
        <f t="shared" si="1121"/>
        <v>1.0622224912836813</v>
      </c>
      <c r="BZ22" s="96">
        <f t="shared" si="915"/>
        <v>0.18396643039041483</v>
      </c>
      <c r="CA22" s="92">
        <f t="shared" si="1122"/>
        <v>7.1565109191385312E-2</v>
      </c>
      <c r="CB22" s="93">
        <f t="shared" si="1123"/>
        <v>38798.741310189995</v>
      </c>
      <c r="CC22" s="93">
        <f t="shared" si="1124"/>
        <v>38798.741310189995</v>
      </c>
      <c r="CD22" s="88" t="s">
        <v>17</v>
      </c>
      <c r="CE22" s="88" t="s">
        <v>17</v>
      </c>
      <c r="CF22" s="94">
        <f t="shared" si="531"/>
        <v>1807.8778524640088</v>
      </c>
      <c r="CG22" s="95">
        <f t="shared" si="1125"/>
        <v>1.1126477981310749</v>
      </c>
      <c r="CH22" s="96">
        <f t="shared" si="916"/>
        <v>0.19269959484341539</v>
      </c>
      <c r="CI22" s="92">
        <f t="shared" si="1126"/>
        <v>6.9308919203901004E-2</v>
      </c>
      <c r="CJ22" s="93">
        <f t="shared" si="1127"/>
        <v>38289.475316378797</v>
      </c>
      <c r="CK22" s="93">
        <f t="shared" si="1168"/>
        <v>38289.475316378797</v>
      </c>
      <c r="CL22" s="88" t="s">
        <v>17</v>
      </c>
      <c r="CM22" s="88" t="s">
        <v>17</v>
      </c>
      <c r="CN22" s="94">
        <f t="shared" si="536"/>
        <v>1920.4939563357111</v>
      </c>
      <c r="CO22" s="95">
        <f t="shared" si="1128"/>
        <v>1.1606205558775009</v>
      </c>
      <c r="CP22" s="96">
        <f t="shared" si="917"/>
        <v>0.20100800204719127</v>
      </c>
      <c r="CQ22" s="92">
        <f t="shared" si="1129"/>
        <v>6.7161276399996694E-2</v>
      </c>
      <c r="CR22" s="93">
        <f t="shared" si="1130"/>
        <v>37785.097310876721</v>
      </c>
      <c r="CS22" s="93">
        <f t="shared" si="1131"/>
        <v>37785.097310876721</v>
      </c>
      <c r="CT22" s="88" t="s">
        <v>17</v>
      </c>
      <c r="CU22" s="88" t="s">
        <v>17</v>
      </c>
      <c r="CV22" s="94">
        <f t="shared" si="541"/>
        <v>2031.6265954853484</v>
      </c>
      <c r="CW22" s="95">
        <f t="shared" si="1132"/>
        <v>1.2063074601033619</v>
      </c>
      <c r="CX22" s="96">
        <f t="shared" si="918"/>
        <v>0.20892052202769296</v>
      </c>
      <c r="CY22" s="92">
        <f t="shared" si="1133"/>
        <v>6.5115749434731585E-2</v>
      </c>
      <c r="CZ22" s="93">
        <f t="shared" si="1134"/>
        <v>37286.43278934597</v>
      </c>
      <c r="DA22" s="93">
        <f t="shared" si="1135"/>
        <v>37286.43278934597</v>
      </c>
      <c r="DB22" s="88" t="s">
        <v>17</v>
      </c>
      <c r="DC22" s="88" t="s">
        <v>17</v>
      </c>
      <c r="DD22" s="94">
        <f t="shared" si="546"/>
        <v>2141.2925742775424</v>
      </c>
      <c r="DE22" s="95">
        <f t="shared" si="1136"/>
        <v>1.2498615412694372</v>
      </c>
      <c r="DF22" s="96">
        <f t="shared" si="919"/>
        <v>0.21646365814729657</v>
      </c>
      <c r="DG22" s="92">
        <f t="shared" si="1137"/>
        <v>6.3166115467659045E-2</v>
      </c>
      <c r="DH22" s="93">
        <f t="shared" si="1138"/>
        <v>36794.016009344043</v>
      </c>
      <c r="DI22" s="93">
        <f t="shared" si="1139"/>
        <v>36794.016009344043</v>
      </c>
      <c r="DJ22" s="88" t="s">
        <v>17</v>
      </c>
      <c r="DK22" s="88" t="s">
        <v>17</v>
      </c>
      <c r="DL22" s="94">
        <f t="shared" si="551"/>
        <v>2249.5102684226717</v>
      </c>
      <c r="DM22" s="95">
        <f t="shared" si="1140"/>
        <v>1.2914232997134161</v>
      </c>
      <c r="DN22" s="96">
        <f t="shared" si="920"/>
        <v>0.22366174367497865</v>
      </c>
      <c r="DO22" s="92">
        <f t="shared" si="1141"/>
        <v>6.130643742453068E-2</v>
      </c>
      <c r="DP22" s="93">
        <f t="shared" si="1142"/>
        <v>36308.169894990438</v>
      </c>
      <c r="DQ22" s="93">
        <f t="shared" si="1143"/>
        <v>36308.169894990438</v>
      </c>
      <c r="DR22" s="88" t="s">
        <v>17</v>
      </c>
      <c r="DS22" s="88" t="s">
        <v>17</v>
      </c>
      <c r="DT22" s="94">
        <f t="shared" si="556"/>
        <v>2356.2990034079376</v>
      </c>
      <c r="DU22" s="95">
        <f t="shared" si="1144"/>
        <v>1.3311217803635496</v>
      </c>
      <c r="DV22" s="96">
        <f t="shared" si="921"/>
        <v>0.23053712791609204</v>
      </c>
      <c r="DW22" s="92">
        <f t="shared" si="1145"/>
        <v>5.9531106612035034E-2</v>
      </c>
      <c r="DX22" s="93">
        <f t="shared" si="1146"/>
        <v>35829.065638724431</v>
      </c>
      <c r="DY22" s="93">
        <f t="shared" si="1147"/>
        <v>35829.065638724431</v>
      </c>
      <c r="DZ22" s="88" t="s">
        <v>17</v>
      </c>
      <c r="EA22" s="88" t="s">
        <v>17</v>
      </c>
      <c r="EB22" s="94">
        <f t="shared" si="561"/>
        <v>2461.6786082277158</v>
      </c>
      <c r="EC22" s="95">
        <f t="shared" si="1148"/>
        <v>1.3690755775570524</v>
      </c>
      <c r="ED22" s="96">
        <f t="shared" si="922"/>
        <v>0.23711035023697563</v>
      </c>
      <c r="EE22" s="92">
        <f t="shared" si="1149"/>
        <v>5.7834861597344911E-2</v>
      </c>
      <c r="EF22" s="93">
        <f t="shared" si="1150"/>
        <v>35356.766959303211</v>
      </c>
      <c r="EG22" s="93">
        <f t="shared" si="1151"/>
        <v>35356.766959303211</v>
      </c>
      <c r="EH22" s="88" t="s">
        <v>17</v>
      </c>
      <c r="EI22" s="88" t="s">
        <v>17</v>
      </c>
      <c r="EJ22" s="94">
        <f t="shared" si="566"/>
        <v>2565.6690992844897</v>
      </c>
      <c r="EK22" s="95">
        <f t="shared" si="1152"/>
        <v>1.4052234704492945</v>
      </c>
      <c r="EL22" s="96">
        <f t="shared" si="923"/>
        <v>0.24337080779279746</v>
      </c>
      <c r="EM22" s="92">
        <f t="shared" si="1153"/>
        <v>5.6302443361425258E-2</v>
      </c>
      <c r="EN22" s="93">
        <f t="shared" si="1154"/>
        <v>34951.145026170663</v>
      </c>
      <c r="EO22" s="93">
        <f t="shared" si="1155"/>
        <v>34951.145026170663</v>
      </c>
      <c r="EP22" s="88" t="s">
        <v>17</v>
      </c>
      <c r="EQ22" s="88" t="s">
        <v>17</v>
      </c>
      <c r="ER22" s="94">
        <f t="shared" si="571"/>
        <v>2668.4665846555799</v>
      </c>
      <c r="ES22" s="95">
        <f t="shared" si="1156"/>
        <v>1.4396484337677282</v>
      </c>
      <c r="ET22" s="96">
        <f t="shared" si="924"/>
        <v>0.24933287098575418</v>
      </c>
      <c r="EU22" s="92">
        <f t="shared" si="1157"/>
        <v>5.4957180788314186E-2</v>
      </c>
      <c r="EV22" s="93">
        <f t="shared" si="1158"/>
        <v>34634.480896474131</v>
      </c>
      <c r="EW22" s="93">
        <f t="shared" si="1159"/>
        <v>34634.480896474131</v>
      </c>
      <c r="EX22" s="88" t="s">
        <v>17</v>
      </c>
      <c r="EY22" s="88" t="s">
        <v>17</v>
      </c>
      <c r="EZ22" s="94">
        <f t="shared" si="576"/>
        <v>2770.3327049393274</v>
      </c>
      <c r="FA22" s="95">
        <f t="shared" si="1160"/>
        <v>1.4725890179684447</v>
      </c>
      <c r="FB22" s="96">
        <f t="shared" si="925"/>
        <v>0.25503785439563975</v>
      </c>
      <c r="FC22" s="92">
        <f t="shared" si="1161"/>
        <v>5.3744612942671632E-2</v>
      </c>
      <c r="FD22" s="93">
        <f t="shared" si="1162"/>
        <v>34376.703496424503</v>
      </c>
      <c r="FE22" s="93">
        <f t="shared" si="1163"/>
        <v>34376.703496424503</v>
      </c>
      <c r="FF22" s="88" t="s">
        <v>17</v>
      </c>
      <c r="FG22" s="88" t="s">
        <v>17</v>
      </c>
      <c r="FH22" s="94">
        <f t="shared" si="581"/>
        <v>2871.4406563993994</v>
      </c>
      <c r="FI22" s="95">
        <f t="shared" si="1164"/>
        <v>1.5042177840263147</v>
      </c>
      <c r="FJ22" s="96">
        <f t="shared" si="926"/>
        <v>0.26051564387671927</v>
      </c>
      <c r="FK22" s="92">
        <f t="shared" si="1165"/>
        <v>5.2629756671303374E-2</v>
      </c>
      <c r="FL22" s="93">
        <f t="shared" si="1166"/>
        <v>34158.548303343989</v>
      </c>
      <c r="FM22" s="93">
        <f t="shared" si="1167"/>
        <v>34158.548303343989</v>
      </c>
      <c r="FN22" s="88" t="s">
        <v>17</v>
      </c>
      <c r="FO22" s="88" t="s">
        <v>17</v>
      </c>
      <c r="FP22" s="94">
        <f t="shared" si="927"/>
        <v>2971.9069749386463</v>
      </c>
      <c r="FQ22" s="95">
        <f t="shared" si="586"/>
        <v>1.5346641794512381</v>
      </c>
      <c r="FR22" s="96">
        <f t="shared" si="928"/>
        <v>0.26578865845750577</v>
      </c>
      <c r="FS22" s="92">
        <f t="shared" si="587"/>
        <v>5.1589735531656911E-2</v>
      </c>
      <c r="FT22" s="93">
        <f t="shared" si="588"/>
        <v>33967.538273840677</v>
      </c>
      <c r="FU22" s="93">
        <f t="shared" si="589"/>
        <v>15281.161782532196</v>
      </c>
      <c r="FV22" s="88" t="s">
        <v>17</v>
      </c>
      <c r="FW22" s="88" t="s">
        <v>17</v>
      </c>
      <c r="FX22" s="94">
        <f t="shared" si="929"/>
        <v>3016.8515684166819</v>
      </c>
      <c r="FY22" s="95">
        <f t="shared" si="590"/>
        <v>1.5479772633503459</v>
      </c>
      <c r="FZ22" s="96">
        <f t="shared" si="930"/>
        <v>0.2680943529259473</v>
      </c>
      <c r="GA22" s="92">
        <f t="shared" si="591"/>
        <v>5.1145219782580964E-2</v>
      </c>
      <c r="GB22" s="93">
        <f t="shared" si="592"/>
        <v>33890.137573861204</v>
      </c>
      <c r="GC22" s="93">
        <f t="shared" si="593"/>
        <v>0</v>
      </c>
      <c r="GD22" s="88" t="s">
        <v>17</v>
      </c>
      <c r="GE22" s="88" t="s">
        <v>17</v>
      </c>
      <c r="GF22" s="94">
        <f t="shared" si="931"/>
        <v>3016.8515684166819</v>
      </c>
      <c r="GG22" s="95">
        <f t="shared" si="594"/>
        <v>1.5479772633503459</v>
      </c>
      <c r="GH22" s="96">
        <f t="shared" si="932"/>
        <v>0.2680943529259473</v>
      </c>
      <c r="GI22" s="92">
        <f t="shared" si="595"/>
        <v>5.1145219782580964E-2</v>
      </c>
      <c r="GJ22" s="93">
        <f t="shared" si="596"/>
        <v>33890.137573861204</v>
      </c>
      <c r="GK22" s="93">
        <f t="shared" si="597"/>
        <v>0</v>
      </c>
      <c r="GL22" s="88"/>
      <c r="GM22" s="88"/>
      <c r="GN22" s="94">
        <f t="shared" si="933"/>
        <v>3016.8515684166819</v>
      </c>
      <c r="GO22" s="95">
        <f t="shared" si="598"/>
        <v>1.5479772633503459</v>
      </c>
      <c r="GP22" s="96">
        <f t="shared" si="934"/>
        <v>0.2680943529259473</v>
      </c>
      <c r="GQ22" s="92">
        <f t="shared" si="599"/>
        <v>5.1145219782580964E-2</v>
      </c>
      <c r="GR22" s="93">
        <f t="shared" si="600"/>
        <v>33890.137573861204</v>
      </c>
      <c r="GS22" s="93">
        <f t="shared" si="601"/>
        <v>0</v>
      </c>
      <c r="GT22" s="88"/>
      <c r="GU22" s="88"/>
      <c r="GV22" s="94">
        <f t="shared" si="1087"/>
        <v>3016.8515684166819</v>
      </c>
      <c r="GW22" s="95">
        <f t="shared" si="602"/>
        <v>1.5479772633503459</v>
      </c>
      <c r="GX22" s="96">
        <f t="shared" si="935"/>
        <v>0.2680943529259473</v>
      </c>
      <c r="GY22" s="92">
        <f t="shared" si="603"/>
        <v>5.1145219782580964E-2</v>
      </c>
      <c r="GZ22" s="93">
        <f t="shared" si="604"/>
        <v>33890.137573861204</v>
      </c>
      <c r="HA22" s="93">
        <f t="shared" si="605"/>
        <v>0</v>
      </c>
      <c r="HB22" s="88"/>
      <c r="HC22" s="88"/>
      <c r="HD22" s="94">
        <f t="shared" si="936"/>
        <v>3016.8515684166819</v>
      </c>
      <c r="HE22" s="95">
        <f t="shared" si="606"/>
        <v>1.5479772633503459</v>
      </c>
      <c r="HF22" s="96">
        <f t="shared" si="937"/>
        <v>0.2680943529259473</v>
      </c>
      <c r="HG22" s="92">
        <f t="shared" si="607"/>
        <v>5.1145219782580964E-2</v>
      </c>
      <c r="HH22" s="93">
        <f t="shared" si="608"/>
        <v>33890.137573861204</v>
      </c>
      <c r="HI22" s="93">
        <f t="shared" si="609"/>
        <v>0</v>
      </c>
      <c r="HJ22" s="88"/>
      <c r="HK22" s="88"/>
      <c r="HL22" s="94">
        <f t="shared" si="938"/>
        <v>3016.8515684166819</v>
      </c>
      <c r="HM22" s="95">
        <f t="shared" si="610"/>
        <v>1.5479772633503459</v>
      </c>
      <c r="HN22" s="96">
        <f t="shared" si="939"/>
        <v>0.2680943529259473</v>
      </c>
      <c r="HO22" s="92">
        <f t="shared" si="611"/>
        <v>5.1145219782580964E-2</v>
      </c>
      <c r="HP22" s="93">
        <f t="shared" si="612"/>
        <v>33890.137573861204</v>
      </c>
      <c r="HQ22" s="93">
        <f t="shared" si="613"/>
        <v>0</v>
      </c>
      <c r="HR22" s="88"/>
      <c r="HS22" s="88"/>
      <c r="HT22" s="94">
        <f t="shared" si="940"/>
        <v>3016.8515684166819</v>
      </c>
      <c r="HU22" s="95">
        <f t="shared" si="614"/>
        <v>1.5479772633503459</v>
      </c>
      <c r="HV22" s="96">
        <f t="shared" si="941"/>
        <v>0.2680943529259473</v>
      </c>
      <c r="HW22" s="92">
        <f t="shared" si="615"/>
        <v>5.1145219782580964E-2</v>
      </c>
      <c r="HX22" s="93">
        <f t="shared" si="616"/>
        <v>33890.137573861204</v>
      </c>
      <c r="HY22" s="93">
        <f t="shared" si="617"/>
        <v>0</v>
      </c>
      <c r="HZ22" s="88"/>
      <c r="IA22" s="88"/>
      <c r="IB22" s="94">
        <f t="shared" si="942"/>
        <v>3016.8515684166819</v>
      </c>
      <c r="IC22" s="95">
        <f t="shared" si="618"/>
        <v>1.5479772633503459</v>
      </c>
      <c r="ID22" s="96">
        <f t="shared" si="943"/>
        <v>0.2680943529259473</v>
      </c>
      <c r="IE22" s="92">
        <f t="shared" si="619"/>
        <v>5.1145219782580964E-2</v>
      </c>
      <c r="IF22" s="93">
        <f t="shared" si="620"/>
        <v>33890.137573861204</v>
      </c>
      <c r="IG22" s="93">
        <f t="shared" si="621"/>
        <v>0</v>
      </c>
      <c r="IH22" s="88"/>
      <c r="II22" s="88"/>
      <c r="IJ22" s="94">
        <f t="shared" si="944"/>
        <v>3016.8515684166819</v>
      </c>
      <c r="IK22" s="95">
        <f t="shared" si="622"/>
        <v>1.5479772633503459</v>
      </c>
      <c r="IL22" s="96">
        <f t="shared" si="945"/>
        <v>0.2680943529259473</v>
      </c>
      <c r="IM22" s="92">
        <f t="shared" si="623"/>
        <v>5.1145219782580964E-2</v>
      </c>
      <c r="IN22" s="93">
        <f t="shared" si="624"/>
        <v>33890.137573861204</v>
      </c>
      <c r="IO22" s="93">
        <f t="shared" si="625"/>
        <v>0</v>
      </c>
      <c r="IP22" s="88"/>
      <c r="IQ22" s="88"/>
      <c r="IR22" s="94">
        <f t="shared" si="946"/>
        <v>3016.8515684166819</v>
      </c>
      <c r="IS22" s="95">
        <f t="shared" si="626"/>
        <v>1.5479772633503459</v>
      </c>
      <c r="IT22" s="96">
        <f t="shared" si="947"/>
        <v>0.2680943529259473</v>
      </c>
      <c r="IU22" s="92">
        <f t="shared" si="627"/>
        <v>5.1145219782580964E-2</v>
      </c>
      <c r="IV22" s="93">
        <f t="shared" si="628"/>
        <v>33890.137573861204</v>
      </c>
      <c r="IW22" s="93">
        <f t="shared" si="629"/>
        <v>0</v>
      </c>
      <c r="IX22" s="88"/>
      <c r="IY22" s="88"/>
      <c r="IZ22" s="94">
        <f t="shared" si="948"/>
        <v>3016.8515684166819</v>
      </c>
      <c r="JA22" s="95">
        <f t="shared" si="630"/>
        <v>1.5479772633503459</v>
      </c>
      <c r="JB22" s="96">
        <f t="shared" si="949"/>
        <v>0.2680943529259473</v>
      </c>
      <c r="JC22" s="92">
        <f t="shared" si="631"/>
        <v>5.1145219782580964E-2</v>
      </c>
      <c r="JD22" s="93">
        <f t="shared" si="632"/>
        <v>33890.137573861204</v>
      </c>
      <c r="JE22" s="93">
        <f t="shared" si="633"/>
        <v>0</v>
      </c>
      <c r="JF22" s="88"/>
      <c r="JG22" s="88"/>
      <c r="JH22" s="94">
        <f t="shared" si="950"/>
        <v>3016.8515684166819</v>
      </c>
      <c r="JI22" s="95">
        <f t="shared" si="634"/>
        <v>1.5479772633503459</v>
      </c>
      <c r="JJ22" s="96">
        <f t="shared" si="951"/>
        <v>0.2680943529259473</v>
      </c>
      <c r="JK22" s="92">
        <f t="shared" si="635"/>
        <v>5.1145219782580964E-2</v>
      </c>
      <c r="JL22" s="93">
        <f t="shared" si="636"/>
        <v>33890.137573861204</v>
      </c>
      <c r="JM22" s="93">
        <f t="shared" si="637"/>
        <v>0</v>
      </c>
      <c r="JN22" s="88"/>
      <c r="JO22" s="88"/>
      <c r="JP22" s="94">
        <f t="shared" si="952"/>
        <v>3016.8515684166819</v>
      </c>
      <c r="JQ22" s="95">
        <f t="shared" si="638"/>
        <v>1.5479772633503459</v>
      </c>
      <c r="JR22" s="96">
        <f t="shared" si="953"/>
        <v>0.2680943529259473</v>
      </c>
      <c r="JS22" s="92">
        <f t="shared" si="639"/>
        <v>5.1145219782580964E-2</v>
      </c>
      <c r="JT22" s="93">
        <f t="shared" si="640"/>
        <v>33890.137573861204</v>
      </c>
      <c r="JU22" s="93">
        <f t="shared" si="641"/>
        <v>0</v>
      </c>
      <c r="JV22" s="88"/>
      <c r="JW22" s="88"/>
      <c r="JX22" s="94">
        <f t="shared" si="954"/>
        <v>3016.8515684166819</v>
      </c>
      <c r="JY22" s="95">
        <f t="shared" si="642"/>
        <v>1.5479772633503459</v>
      </c>
      <c r="JZ22" s="96">
        <f t="shared" si="955"/>
        <v>0.2680943529259473</v>
      </c>
      <c r="KA22" s="92">
        <f t="shared" si="643"/>
        <v>5.1145219782580964E-2</v>
      </c>
      <c r="KB22" s="93">
        <f t="shared" si="644"/>
        <v>33890.137573861204</v>
      </c>
      <c r="KC22" s="93">
        <f t="shared" si="645"/>
        <v>0</v>
      </c>
      <c r="KD22" s="88"/>
      <c r="KE22" s="88"/>
      <c r="KF22" s="94">
        <f t="shared" si="956"/>
        <v>3016.8515684166819</v>
      </c>
      <c r="KG22" s="95">
        <f t="shared" si="646"/>
        <v>1.5479772633503459</v>
      </c>
      <c r="KH22" s="96">
        <f t="shared" si="957"/>
        <v>0.2680943529259473</v>
      </c>
      <c r="KI22" s="92">
        <f t="shared" si="647"/>
        <v>5.1145219782580964E-2</v>
      </c>
      <c r="KJ22" s="93">
        <f t="shared" si="648"/>
        <v>33890.137573861204</v>
      </c>
      <c r="KK22" s="93">
        <f t="shared" si="649"/>
        <v>0</v>
      </c>
      <c r="KL22" s="88"/>
      <c r="KM22" s="88"/>
      <c r="KN22" s="94">
        <f t="shared" si="958"/>
        <v>3016.8515684166819</v>
      </c>
      <c r="KO22" s="95">
        <f t="shared" si="650"/>
        <v>1.5479772633503459</v>
      </c>
      <c r="KP22" s="96">
        <f t="shared" si="959"/>
        <v>0.2680943529259473</v>
      </c>
      <c r="KQ22" s="92">
        <f t="shared" si="651"/>
        <v>5.1145219782580964E-2</v>
      </c>
      <c r="KR22" s="93">
        <f t="shared" si="652"/>
        <v>33890.137573861204</v>
      </c>
      <c r="KS22" s="93">
        <f t="shared" si="653"/>
        <v>0</v>
      </c>
      <c r="KT22" s="88"/>
      <c r="KU22" s="88"/>
      <c r="KV22" s="94">
        <f t="shared" si="960"/>
        <v>3016.8515684166819</v>
      </c>
      <c r="KW22" s="95">
        <f t="shared" si="654"/>
        <v>1.5479772633503459</v>
      </c>
      <c r="KX22" s="96">
        <f t="shared" si="961"/>
        <v>0.2680943529259473</v>
      </c>
      <c r="KY22" s="92">
        <f t="shared" si="655"/>
        <v>5.1145219782580964E-2</v>
      </c>
      <c r="KZ22" s="93">
        <f t="shared" si="656"/>
        <v>33890.137573861204</v>
      </c>
      <c r="LA22" s="93">
        <f t="shared" si="657"/>
        <v>0</v>
      </c>
      <c r="LB22" s="88"/>
      <c r="LC22" s="88"/>
      <c r="LD22" s="94">
        <f t="shared" si="962"/>
        <v>3016.8515684166819</v>
      </c>
      <c r="LE22" s="95">
        <f t="shared" si="658"/>
        <v>1.5479772633503459</v>
      </c>
      <c r="LF22" s="96">
        <f t="shared" si="963"/>
        <v>0.2680943529259473</v>
      </c>
      <c r="LG22" s="92">
        <f t="shared" si="659"/>
        <v>5.1145219782580964E-2</v>
      </c>
      <c r="LH22" s="93">
        <f t="shared" si="660"/>
        <v>33890.137573861204</v>
      </c>
      <c r="LI22" s="93">
        <f t="shared" si="661"/>
        <v>0</v>
      </c>
      <c r="LJ22" s="88"/>
      <c r="LK22" s="88"/>
      <c r="LL22" s="94">
        <f t="shared" si="964"/>
        <v>3016.8515684166819</v>
      </c>
      <c r="LM22" s="95">
        <f t="shared" si="662"/>
        <v>1.5479772633503459</v>
      </c>
      <c r="LN22" s="96">
        <f t="shared" si="965"/>
        <v>0.2680943529259473</v>
      </c>
      <c r="LO22" s="92">
        <f t="shared" si="663"/>
        <v>5.1145219782580964E-2</v>
      </c>
      <c r="LP22" s="93">
        <f t="shared" si="664"/>
        <v>33890.137573861204</v>
      </c>
      <c r="LQ22" s="93">
        <f t="shared" si="665"/>
        <v>0</v>
      </c>
      <c r="LR22" s="88"/>
      <c r="LS22" s="88"/>
      <c r="LT22" s="94">
        <f t="shared" si="966"/>
        <v>3016.8515684166819</v>
      </c>
      <c r="LU22" s="95">
        <f t="shared" si="666"/>
        <v>1.5479772633503459</v>
      </c>
      <c r="LV22" s="96">
        <f t="shared" si="967"/>
        <v>0.2680943529259473</v>
      </c>
      <c r="LW22" s="92">
        <f t="shared" si="667"/>
        <v>5.1145219782580964E-2</v>
      </c>
      <c r="LX22" s="93">
        <f t="shared" si="668"/>
        <v>33890.137573861204</v>
      </c>
      <c r="LY22" s="93">
        <f t="shared" si="669"/>
        <v>0</v>
      </c>
      <c r="LZ22" s="88"/>
      <c r="MA22" s="88"/>
      <c r="MB22" s="94">
        <f t="shared" si="968"/>
        <v>3016.8515684166819</v>
      </c>
      <c r="MC22" s="95">
        <f t="shared" si="670"/>
        <v>1.5479772633503459</v>
      </c>
      <c r="MD22" s="96">
        <f t="shared" si="969"/>
        <v>0.2680943529259473</v>
      </c>
      <c r="ME22" s="92">
        <f t="shared" si="671"/>
        <v>5.1145219782580964E-2</v>
      </c>
      <c r="MF22" s="93">
        <f t="shared" si="672"/>
        <v>33890.137573861204</v>
      </c>
      <c r="MG22" s="93">
        <f t="shared" si="673"/>
        <v>0</v>
      </c>
      <c r="MH22" s="88"/>
      <c r="MI22" s="88"/>
      <c r="MJ22" s="94">
        <f t="shared" si="970"/>
        <v>3016.8515684166819</v>
      </c>
      <c r="MK22" s="95">
        <f t="shared" si="674"/>
        <v>1.5479772633503459</v>
      </c>
      <c r="ML22" s="96">
        <f t="shared" si="971"/>
        <v>0.2680943529259473</v>
      </c>
      <c r="MM22" s="92">
        <f t="shared" si="675"/>
        <v>5.1145219782580964E-2</v>
      </c>
      <c r="MN22" s="93">
        <f t="shared" si="676"/>
        <v>33890.137573861204</v>
      </c>
      <c r="MO22" s="93">
        <f t="shared" si="677"/>
        <v>0</v>
      </c>
      <c r="MP22" s="88"/>
      <c r="MQ22" s="88"/>
      <c r="MR22" s="94">
        <f t="shared" si="972"/>
        <v>3016.8515684166819</v>
      </c>
      <c r="MS22" s="95">
        <f t="shared" si="678"/>
        <v>1.5479772633503459</v>
      </c>
      <c r="MT22" s="96">
        <f t="shared" si="973"/>
        <v>0.2680943529259473</v>
      </c>
      <c r="MU22" s="92">
        <f t="shared" si="679"/>
        <v>5.1145219782580964E-2</v>
      </c>
      <c r="MV22" s="93">
        <f t="shared" si="680"/>
        <v>33890.137573861204</v>
      </c>
      <c r="MW22" s="93">
        <f t="shared" si="681"/>
        <v>0</v>
      </c>
      <c r="MX22" s="88"/>
      <c r="MY22" s="88"/>
      <c r="MZ22" s="94">
        <f t="shared" si="974"/>
        <v>3016.8515684166819</v>
      </c>
      <c r="NA22" s="95">
        <f t="shared" si="682"/>
        <v>1.5479772633503459</v>
      </c>
      <c r="NB22" s="96">
        <f t="shared" si="975"/>
        <v>0.2680943529259473</v>
      </c>
      <c r="NC22" s="92">
        <f t="shared" si="683"/>
        <v>5.1145219782580964E-2</v>
      </c>
      <c r="ND22" s="93">
        <f t="shared" si="684"/>
        <v>33890.137573861204</v>
      </c>
      <c r="NE22" s="93">
        <f t="shared" si="685"/>
        <v>0</v>
      </c>
      <c r="NF22" s="88"/>
      <c r="NG22" s="88"/>
      <c r="NH22" s="94">
        <f t="shared" si="976"/>
        <v>3016.8515684166819</v>
      </c>
      <c r="NI22" s="95">
        <f t="shared" si="686"/>
        <v>1.5479772633503459</v>
      </c>
      <c r="NJ22" s="96">
        <f t="shared" si="977"/>
        <v>0.2680943529259473</v>
      </c>
      <c r="NK22" s="92">
        <f t="shared" si="687"/>
        <v>5.1145219782580964E-2</v>
      </c>
      <c r="NL22" s="93">
        <f t="shared" si="688"/>
        <v>33890.137573861204</v>
      </c>
      <c r="NM22" s="93">
        <f t="shared" si="689"/>
        <v>0</v>
      </c>
      <c r="NN22" s="88"/>
      <c r="NO22" s="88"/>
      <c r="NP22" s="94">
        <f t="shared" si="978"/>
        <v>3016.8515684166819</v>
      </c>
      <c r="NQ22" s="95">
        <f t="shared" si="690"/>
        <v>1.5479772633503459</v>
      </c>
      <c r="NR22" s="96">
        <f t="shared" si="979"/>
        <v>0.2680943529259473</v>
      </c>
      <c r="NS22" s="92">
        <f t="shared" si="691"/>
        <v>5.1145219782580964E-2</v>
      </c>
      <c r="NT22" s="93">
        <f t="shared" si="692"/>
        <v>33890.137573861204</v>
      </c>
      <c r="NU22" s="93">
        <f t="shared" si="693"/>
        <v>0</v>
      </c>
      <c r="NV22" s="88"/>
      <c r="NW22" s="88"/>
      <c r="NX22" s="94">
        <f t="shared" si="980"/>
        <v>3016.8515684166819</v>
      </c>
      <c r="NY22" s="95">
        <f t="shared" si="694"/>
        <v>1.5479772633503459</v>
      </c>
      <c r="NZ22" s="96">
        <f t="shared" si="981"/>
        <v>0.2680943529259473</v>
      </c>
      <c r="OA22" s="92">
        <f t="shared" si="695"/>
        <v>5.1145219782580964E-2</v>
      </c>
      <c r="OB22" s="93">
        <f t="shared" si="696"/>
        <v>33890.137573861204</v>
      </c>
      <c r="OC22" s="93">
        <f t="shared" si="697"/>
        <v>0</v>
      </c>
      <c r="OD22" s="88"/>
      <c r="OE22" s="88"/>
      <c r="OF22" s="94">
        <f t="shared" si="982"/>
        <v>3016.8515684166819</v>
      </c>
      <c r="OG22" s="95">
        <f t="shared" si="698"/>
        <v>1.5479772633503459</v>
      </c>
      <c r="OH22" s="96">
        <f t="shared" si="983"/>
        <v>0.2680943529259473</v>
      </c>
      <c r="OI22" s="92">
        <f t="shared" si="699"/>
        <v>5.1145219782580964E-2</v>
      </c>
      <c r="OJ22" s="93">
        <f t="shared" si="700"/>
        <v>33890.137573861204</v>
      </c>
      <c r="OK22" s="93">
        <f t="shared" si="701"/>
        <v>0</v>
      </c>
      <c r="OL22" s="88"/>
      <c r="OM22" s="88"/>
      <c r="ON22" s="94">
        <f t="shared" si="984"/>
        <v>3016.8515684166819</v>
      </c>
      <c r="OO22" s="95">
        <f t="shared" si="702"/>
        <v>1.5479772633503459</v>
      </c>
      <c r="OP22" s="96">
        <f t="shared" si="985"/>
        <v>0.2680943529259473</v>
      </c>
      <c r="OQ22" s="92">
        <f t="shared" si="703"/>
        <v>5.1145219782580964E-2</v>
      </c>
      <c r="OR22" s="93">
        <f t="shared" si="704"/>
        <v>33890.137573861204</v>
      </c>
      <c r="OS22" s="93">
        <f t="shared" si="705"/>
        <v>0</v>
      </c>
      <c r="OT22" s="88"/>
      <c r="OU22" s="88"/>
      <c r="OV22" s="94">
        <f t="shared" si="986"/>
        <v>3016.8515684166819</v>
      </c>
      <c r="OW22" s="95">
        <f t="shared" si="706"/>
        <v>1.5479772633503459</v>
      </c>
      <c r="OX22" s="96">
        <f t="shared" si="987"/>
        <v>0.2680943529259473</v>
      </c>
      <c r="OY22" s="92">
        <f t="shared" si="707"/>
        <v>5.1145219782580964E-2</v>
      </c>
      <c r="OZ22" s="93">
        <f t="shared" si="708"/>
        <v>33890.137573861204</v>
      </c>
      <c r="PA22" s="93">
        <f t="shared" si="709"/>
        <v>0</v>
      </c>
      <c r="PB22" s="88"/>
      <c r="PC22" s="88"/>
      <c r="PD22" s="94">
        <f t="shared" si="988"/>
        <v>3016.8515684166819</v>
      </c>
      <c r="PE22" s="95">
        <f t="shared" si="710"/>
        <v>1.5479772633503459</v>
      </c>
      <c r="PF22" s="96">
        <f t="shared" si="989"/>
        <v>0.2680943529259473</v>
      </c>
      <c r="PG22" s="92">
        <f t="shared" si="711"/>
        <v>5.1145219782580964E-2</v>
      </c>
      <c r="PH22" s="93">
        <f t="shared" si="712"/>
        <v>33890.137573861204</v>
      </c>
      <c r="PI22" s="93">
        <f t="shared" si="713"/>
        <v>0</v>
      </c>
      <c r="PJ22" s="88"/>
      <c r="PK22" s="88"/>
      <c r="PL22" s="94">
        <f t="shared" si="990"/>
        <v>3016.8515684166819</v>
      </c>
      <c r="PM22" s="95">
        <f t="shared" si="714"/>
        <v>1.5479772633503459</v>
      </c>
      <c r="PN22" s="96">
        <f t="shared" si="991"/>
        <v>0.2680943529259473</v>
      </c>
      <c r="PO22" s="92">
        <f t="shared" si="715"/>
        <v>5.1145219782580964E-2</v>
      </c>
      <c r="PP22" s="93">
        <f t="shared" si="716"/>
        <v>33890.137573861204</v>
      </c>
      <c r="PQ22" s="93">
        <f t="shared" si="717"/>
        <v>0</v>
      </c>
      <c r="PR22" s="88"/>
      <c r="PS22" s="88"/>
      <c r="PT22" s="94">
        <f t="shared" si="992"/>
        <v>3016.8515684166819</v>
      </c>
      <c r="PU22" s="95">
        <f t="shared" si="718"/>
        <v>1.5479772633503459</v>
      </c>
      <c r="PV22" s="96">
        <f t="shared" si="993"/>
        <v>0.2680943529259473</v>
      </c>
      <c r="PW22" s="92">
        <f t="shared" si="719"/>
        <v>5.1145219782580964E-2</v>
      </c>
      <c r="PX22" s="93">
        <f t="shared" si="720"/>
        <v>33890.137573861204</v>
      </c>
      <c r="PY22" s="93">
        <f t="shared" si="721"/>
        <v>0</v>
      </c>
      <c r="PZ22" s="88"/>
      <c r="QA22" s="88"/>
      <c r="QB22" s="94">
        <f t="shared" si="994"/>
        <v>3016.8515684166819</v>
      </c>
      <c r="QC22" s="95">
        <f t="shared" si="722"/>
        <v>1.5479772633503459</v>
      </c>
      <c r="QD22" s="96">
        <f t="shared" si="995"/>
        <v>0.2680943529259473</v>
      </c>
      <c r="QE22" s="92">
        <f t="shared" si="723"/>
        <v>5.1145219782580964E-2</v>
      </c>
      <c r="QF22" s="93">
        <f t="shared" si="724"/>
        <v>33890.137573861204</v>
      </c>
      <c r="QG22" s="93">
        <f t="shared" si="725"/>
        <v>0</v>
      </c>
      <c r="QH22" s="88"/>
      <c r="QI22" s="88"/>
      <c r="QJ22" s="94">
        <f t="shared" si="996"/>
        <v>3016.8515684166819</v>
      </c>
      <c r="QK22" s="95">
        <f t="shared" si="726"/>
        <v>1.5479772633503459</v>
      </c>
      <c r="QL22" s="96">
        <f t="shared" si="997"/>
        <v>0.2680943529259473</v>
      </c>
      <c r="QM22" s="92">
        <f t="shared" si="727"/>
        <v>5.1145219782580964E-2</v>
      </c>
      <c r="QN22" s="93">
        <f t="shared" si="728"/>
        <v>33890.137573861204</v>
      </c>
      <c r="QO22" s="93">
        <f t="shared" si="729"/>
        <v>0</v>
      </c>
      <c r="QP22" s="88"/>
      <c r="QQ22" s="88"/>
      <c r="QR22" s="94">
        <f t="shared" si="998"/>
        <v>3016.8515684166819</v>
      </c>
      <c r="QS22" s="95">
        <f t="shared" si="730"/>
        <v>1.5479772633503459</v>
      </c>
      <c r="QT22" s="96">
        <f t="shared" si="999"/>
        <v>0.2680943529259473</v>
      </c>
      <c r="QU22" s="92">
        <f t="shared" si="731"/>
        <v>5.1145219782580964E-2</v>
      </c>
      <c r="QV22" s="93">
        <f t="shared" si="732"/>
        <v>33890.137573861204</v>
      </c>
      <c r="QW22" s="93">
        <f t="shared" si="733"/>
        <v>0</v>
      </c>
      <c r="QX22" s="88"/>
      <c r="QY22" s="88"/>
      <c r="QZ22" s="94">
        <f t="shared" si="1000"/>
        <v>3016.8515684166819</v>
      </c>
      <c r="RA22" s="95">
        <f t="shared" si="734"/>
        <v>1.5479772633503459</v>
      </c>
      <c r="RB22" s="96">
        <f t="shared" si="1001"/>
        <v>0.2680943529259473</v>
      </c>
      <c r="RC22" s="92">
        <f t="shared" si="735"/>
        <v>5.1145219782580964E-2</v>
      </c>
      <c r="RD22" s="93">
        <f t="shared" si="736"/>
        <v>33890.137573861204</v>
      </c>
      <c r="RE22" s="93">
        <f t="shared" si="737"/>
        <v>0</v>
      </c>
      <c r="RF22" s="88"/>
      <c r="RG22" s="88"/>
      <c r="RH22" s="94">
        <f t="shared" si="1002"/>
        <v>3016.8515684166819</v>
      </c>
      <c r="RI22" s="95">
        <f t="shared" si="738"/>
        <v>1.5479772633503459</v>
      </c>
      <c r="RJ22" s="96">
        <f t="shared" si="1003"/>
        <v>0.2680943529259473</v>
      </c>
      <c r="RK22" s="92">
        <f t="shared" si="739"/>
        <v>5.1145219782580964E-2</v>
      </c>
      <c r="RL22" s="93">
        <f t="shared" si="740"/>
        <v>33890.137573861204</v>
      </c>
      <c r="RM22" s="93">
        <f t="shared" si="741"/>
        <v>0</v>
      </c>
      <c r="RN22" s="88"/>
      <c r="RO22" s="88"/>
      <c r="RP22" s="94">
        <f t="shared" si="1004"/>
        <v>3016.8515684166819</v>
      </c>
      <c r="RQ22" s="95">
        <f t="shared" si="742"/>
        <v>1.5479772633503459</v>
      </c>
      <c r="RR22" s="96">
        <f t="shared" si="1005"/>
        <v>0.2680943529259473</v>
      </c>
      <c r="RS22" s="92">
        <f t="shared" si="743"/>
        <v>5.1145219782580964E-2</v>
      </c>
      <c r="RT22" s="93">
        <f t="shared" si="744"/>
        <v>33890.137573861204</v>
      </c>
      <c r="RU22" s="93">
        <f t="shared" si="745"/>
        <v>0</v>
      </c>
      <c r="RV22" s="88"/>
      <c r="RW22" s="88"/>
      <c r="RX22" s="94">
        <f t="shared" si="1006"/>
        <v>3016.8515684166819</v>
      </c>
      <c r="RY22" s="95">
        <f t="shared" si="746"/>
        <v>1.5479772633503459</v>
      </c>
      <c r="RZ22" s="96">
        <f t="shared" si="1007"/>
        <v>0.2680943529259473</v>
      </c>
      <c r="SA22" s="92">
        <f t="shared" si="747"/>
        <v>5.1145219782580964E-2</v>
      </c>
      <c r="SB22" s="93">
        <f t="shared" si="748"/>
        <v>33890.137573861204</v>
      </c>
      <c r="SC22" s="93">
        <f t="shared" si="749"/>
        <v>0</v>
      </c>
      <c r="SD22" s="88"/>
      <c r="SE22" s="88"/>
      <c r="SF22" s="94">
        <f t="shared" si="1008"/>
        <v>3016.8515684166819</v>
      </c>
      <c r="SG22" s="95">
        <f t="shared" si="750"/>
        <v>1.5479772633503459</v>
      </c>
      <c r="SH22" s="96">
        <f t="shared" si="1009"/>
        <v>0.2680943529259473</v>
      </c>
      <c r="SI22" s="92">
        <f t="shared" si="751"/>
        <v>5.1145219782580964E-2</v>
      </c>
      <c r="SJ22" s="93">
        <f t="shared" si="752"/>
        <v>33890.137573861204</v>
      </c>
      <c r="SK22" s="93">
        <f t="shared" si="753"/>
        <v>0</v>
      </c>
      <c r="SL22" s="88"/>
      <c r="SM22" s="88"/>
      <c r="SN22" s="94">
        <f t="shared" si="1010"/>
        <v>3016.8515684166819</v>
      </c>
      <c r="SO22" s="95">
        <f t="shared" si="754"/>
        <v>1.5479772633503459</v>
      </c>
      <c r="SP22" s="96">
        <f t="shared" si="1011"/>
        <v>0.2680943529259473</v>
      </c>
      <c r="SQ22" s="92">
        <f t="shared" si="755"/>
        <v>5.1145219782580964E-2</v>
      </c>
      <c r="SR22" s="93">
        <f t="shared" si="756"/>
        <v>33890.137573861204</v>
      </c>
      <c r="SS22" s="93">
        <f t="shared" si="757"/>
        <v>0</v>
      </c>
      <c r="ST22" s="88"/>
      <c r="SU22" s="88"/>
      <c r="SV22" s="94">
        <f t="shared" si="1012"/>
        <v>3016.8515684166819</v>
      </c>
      <c r="SW22" s="95">
        <f t="shared" si="758"/>
        <v>1.5479772633503459</v>
      </c>
      <c r="SX22" s="96">
        <f t="shared" si="1013"/>
        <v>0.2680943529259473</v>
      </c>
      <c r="SY22" s="92">
        <f t="shared" si="759"/>
        <v>5.1145219782580964E-2</v>
      </c>
      <c r="SZ22" s="93">
        <f t="shared" si="760"/>
        <v>33890.137573861204</v>
      </c>
      <c r="TA22" s="93">
        <f t="shared" si="761"/>
        <v>0</v>
      </c>
      <c r="TB22" s="88"/>
      <c r="TC22" s="88"/>
      <c r="TD22" s="94">
        <f t="shared" si="1014"/>
        <v>3016.8515684166819</v>
      </c>
      <c r="TE22" s="95">
        <f t="shared" si="762"/>
        <v>1.5479772633503459</v>
      </c>
      <c r="TF22" s="96">
        <f t="shared" si="1015"/>
        <v>0.2680943529259473</v>
      </c>
      <c r="TG22" s="92">
        <f t="shared" si="763"/>
        <v>5.1145219782580964E-2</v>
      </c>
      <c r="TH22" s="93">
        <f t="shared" si="764"/>
        <v>33890.137573861204</v>
      </c>
      <c r="TI22" s="93">
        <f t="shared" si="765"/>
        <v>0</v>
      </c>
      <c r="TJ22" s="88"/>
      <c r="TK22" s="88"/>
      <c r="TL22" s="94">
        <f t="shared" si="1016"/>
        <v>3016.8515684166819</v>
      </c>
      <c r="TM22" s="95">
        <f t="shared" si="766"/>
        <v>1.5479772633503459</v>
      </c>
      <c r="TN22" s="96">
        <f t="shared" si="1017"/>
        <v>0.2680943529259473</v>
      </c>
      <c r="TO22" s="92">
        <f t="shared" si="767"/>
        <v>5.1145219782580964E-2</v>
      </c>
      <c r="TP22" s="93">
        <f t="shared" si="768"/>
        <v>33890.137573861204</v>
      </c>
      <c r="TQ22" s="93">
        <f t="shared" si="769"/>
        <v>0</v>
      </c>
      <c r="TR22" s="88"/>
      <c r="TS22" s="88"/>
      <c r="TT22" s="94">
        <f t="shared" si="1018"/>
        <v>3016.8515684166819</v>
      </c>
      <c r="TU22" s="95">
        <f t="shared" si="770"/>
        <v>1.5479772633503459</v>
      </c>
      <c r="TV22" s="96">
        <f t="shared" si="1019"/>
        <v>0.2680943529259473</v>
      </c>
      <c r="TW22" s="92">
        <f t="shared" si="771"/>
        <v>5.1145219782580964E-2</v>
      </c>
      <c r="TX22" s="93">
        <f t="shared" si="772"/>
        <v>33890.137573861204</v>
      </c>
      <c r="TY22" s="93">
        <f t="shared" si="773"/>
        <v>0</v>
      </c>
      <c r="TZ22" s="88"/>
      <c r="UA22" s="88"/>
      <c r="UB22" s="94">
        <f t="shared" si="1020"/>
        <v>3016.8515684166819</v>
      </c>
      <c r="UC22" s="95">
        <f t="shared" si="774"/>
        <v>1.5479772633503459</v>
      </c>
      <c r="UD22" s="96">
        <f t="shared" si="1021"/>
        <v>0.2680943529259473</v>
      </c>
      <c r="UE22" s="92">
        <f t="shared" si="775"/>
        <v>5.1145219782580964E-2</v>
      </c>
      <c r="UF22" s="93">
        <f t="shared" si="776"/>
        <v>33890.137573861204</v>
      </c>
      <c r="UG22" s="93">
        <f t="shared" si="777"/>
        <v>0</v>
      </c>
      <c r="UH22" s="88"/>
      <c r="UI22" s="88"/>
      <c r="UJ22" s="94">
        <f t="shared" si="1022"/>
        <v>3016.8515684166819</v>
      </c>
      <c r="UK22" s="95">
        <f t="shared" si="778"/>
        <v>1.5479772633503459</v>
      </c>
      <c r="UL22" s="96">
        <f t="shared" si="1023"/>
        <v>0.2680943529259473</v>
      </c>
      <c r="UM22" s="92">
        <f t="shared" si="779"/>
        <v>5.1145219782580964E-2</v>
      </c>
      <c r="UN22" s="93">
        <f t="shared" si="780"/>
        <v>33890.137573861204</v>
      </c>
      <c r="UO22" s="93">
        <f t="shared" si="781"/>
        <v>0</v>
      </c>
      <c r="UP22" s="88"/>
      <c r="UQ22" s="88"/>
      <c r="UR22" s="94">
        <f t="shared" si="1024"/>
        <v>3016.8515684166819</v>
      </c>
      <c r="US22" s="95">
        <f t="shared" si="782"/>
        <v>1.5479772633503459</v>
      </c>
      <c r="UT22" s="96">
        <f t="shared" si="1025"/>
        <v>0.2680943529259473</v>
      </c>
      <c r="UU22" s="92">
        <f t="shared" si="783"/>
        <v>5.1145219782580964E-2</v>
      </c>
      <c r="UV22" s="93">
        <f t="shared" si="784"/>
        <v>33890.137573861204</v>
      </c>
      <c r="UW22" s="93">
        <f t="shared" si="785"/>
        <v>0</v>
      </c>
      <c r="UX22" s="88"/>
      <c r="UY22" s="88"/>
      <c r="UZ22" s="94">
        <f t="shared" si="1026"/>
        <v>3016.8515684166819</v>
      </c>
      <c r="VA22" s="95">
        <f t="shared" si="786"/>
        <v>1.5479772633503459</v>
      </c>
      <c r="VB22" s="96">
        <f t="shared" si="1027"/>
        <v>0.2680943529259473</v>
      </c>
      <c r="VC22" s="92">
        <f t="shared" si="787"/>
        <v>5.1145219782580964E-2</v>
      </c>
      <c r="VD22" s="93">
        <f t="shared" si="788"/>
        <v>33890.137573861204</v>
      </c>
      <c r="VE22" s="93">
        <f t="shared" si="789"/>
        <v>0</v>
      </c>
      <c r="VF22" s="88"/>
      <c r="VG22" s="88"/>
      <c r="VH22" s="94">
        <f t="shared" si="1028"/>
        <v>3016.8515684166819</v>
      </c>
      <c r="VI22" s="95">
        <f t="shared" si="790"/>
        <v>1.5479772633503459</v>
      </c>
      <c r="VJ22" s="96">
        <f t="shared" si="1029"/>
        <v>0.2680943529259473</v>
      </c>
      <c r="VK22" s="92">
        <f t="shared" si="791"/>
        <v>5.1145219782580964E-2</v>
      </c>
      <c r="VL22" s="93">
        <f t="shared" si="792"/>
        <v>33890.137573861204</v>
      </c>
      <c r="VM22" s="93">
        <f t="shared" si="793"/>
        <v>0</v>
      </c>
      <c r="VN22" s="88"/>
      <c r="VO22" s="88"/>
      <c r="VP22" s="94">
        <f t="shared" si="1030"/>
        <v>3016.8515684166819</v>
      </c>
      <c r="VQ22" s="95">
        <f t="shared" si="794"/>
        <v>1.5479772633503459</v>
      </c>
      <c r="VR22" s="96">
        <f t="shared" si="1031"/>
        <v>0.2680943529259473</v>
      </c>
      <c r="VS22" s="92">
        <f t="shared" si="795"/>
        <v>5.1145219782580964E-2</v>
      </c>
      <c r="VT22" s="93">
        <f t="shared" si="796"/>
        <v>33890.137573861204</v>
      </c>
      <c r="VU22" s="93">
        <f t="shared" si="797"/>
        <v>0</v>
      </c>
      <c r="VV22" s="88"/>
      <c r="VW22" s="88"/>
      <c r="VX22" s="94">
        <f t="shared" si="1032"/>
        <v>3016.8515684166819</v>
      </c>
      <c r="VY22" s="95">
        <f t="shared" si="798"/>
        <v>1.5479772633503459</v>
      </c>
      <c r="VZ22" s="96">
        <f t="shared" si="1033"/>
        <v>0.2680943529259473</v>
      </c>
      <c r="WA22" s="92">
        <f t="shared" si="799"/>
        <v>5.1145219782580964E-2</v>
      </c>
      <c r="WB22" s="93">
        <f t="shared" si="800"/>
        <v>33890.137573861204</v>
      </c>
      <c r="WC22" s="93">
        <f t="shared" si="801"/>
        <v>0</v>
      </c>
      <c r="WD22" s="88"/>
      <c r="WE22" s="88"/>
      <c r="WF22" s="94">
        <f t="shared" si="1034"/>
        <v>3016.8515684166819</v>
      </c>
      <c r="WG22" s="95">
        <f t="shared" si="802"/>
        <v>1.5479772633503459</v>
      </c>
      <c r="WH22" s="96">
        <f t="shared" si="1035"/>
        <v>0.2680943529259473</v>
      </c>
      <c r="WI22" s="92">
        <f t="shared" si="803"/>
        <v>5.1145219782580964E-2</v>
      </c>
      <c r="WJ22" s="93">
        <f t="shared" si="804"/>
        <v>33890.137573861204</v>
      </c>
      <c r="WK22" s="93">
        <f t="shared" si="805"/>
        <v>0</v>
      </c>
      <c r="WL22" s="88"/>
      <c r="WM22" s="88"/>
      <c r="WN22" s="94">
        <f t="shared" si="1036"/>
        <v>3016.8515684166819</v>
      </c>
      <c r="WO22" s="95">
        <f t="shared" si="806"/>
        <v>1.5479772633503459</v>
      </c>
      <c r="WP22" s="96">
        <f t="shared" si="1037"/>
        <v>0.2680943529259473</v>
      </c>
      <c r="WQ22" s="92">
        <f t="shared" si="807"/>
        <v>5.1145219782580964E-2</v>
      </c>
      <c r="WR22" s="93">
        <f t="shared" si="808"/>
        <v>33890.137573861204</v>
      </c>
      <c r="WS22" s="93">
        <f t="shared" si="809"/>
        <v>0</v>
      </c>
      <c r="WT22" s="88"/>
      <c r="WU22" s="88"/>
      <c r="WV22" s="94">
        <f t="shared" si="1038"/>
        <v>3016.8515684166819</v>
      </c>
      <c r="WW22" s="95">
        <f t="shared" si="810"/>
        <v>1.5479772633503459</v>
      </c>
      <c r="WX22" s="96">
        <f t="shared" si="1039"/>
        <v>0.2680943529259473</v>
      </c>
      <c r="WY22" s="92">
        <f t="shared" si="811"/>
        <v>5.1145219782580964E-2</v>
      </c>
      <c r="WZ22" s="93">
        <f t="shared" si="812"/>
        <v>33890.137573861204</v>
      </c>
      <c r="XA22" s="93">
        <f t="shared" si="813"/>
        <v>0</v>
      </c>
      <c r="XB22" s="88"/>
      <c r="XC22" s="88"/>
      <c r="XD22" s="94">
        <f t="shared" si="1040"/>
        <v>3016.8515684166819</v>
      </c>
      <c r="XE22" s="95">
        <f t="shared" si="814"/>
        <v>1.5479772633503459</v>
      </c>
      <c r="XF22" s="96">
        <f t="shared" si="1041"/>
        <v>0.2680943529259473</v>
      </c>
      <c r="XG22" s="92">
        <f t="shared" si="815"/>
        <v>5.1145219782580964E-2</v>
      </c>
      <c r="XH22" s="93">
        <f t="shared" si="816"/>
        <v>33890.137573861204</v>
      </c>
      <c r="XI22" s="93">
        <f t="shared" si="817"/>
        <v>0</v>
      </c>
      <c r="XJ22" s="88"/>
      <c r="XK22" s="88"/>
      <c r="XL22" s="94">
        <f t="shared" si="1042"/>
        <v>3016.8515684166819</v>
      </c>
      <c r="XM22" s="95">
        <f t="shared" si="818"/>
        <v>1.5479772633503459</v>
      </c>
      <c r="XN22" s="96">
        <f t="shared" si="1043"/>
        <v>0.2680943529259473</v>
      </c>
      <c r="XO22" s="92">
        <f t="shared" si="819"/>
        <v>5.1145219782580964E-2</v>
      </c>
      <c r="XP22" s="93">
        <f t="shared" si="820"/>
        <v>33890.137573861204</v>
      </c>
      <c r="XQ22" s="93">
        <f t="shared" si="821"/>
        <v>0</v>
      </c>
      <c r="XR22" s="88"/>
      <c r="XS22" s="88"/>
      <c r="XT22" s="94">
        <f t="shared" si="1044"/>
        <v>3016.8515684166819</v>
      </c>
      <c r="XU22" s="95">
        <f t="shared" si="822"/>
        <v>1.5479772633503459</v>
      </c>
      <c r="XV22" s="96">
        <f t="shared" si="1045"/>
        <v>0.2680943529259473</v>
      </c>
      <c r="XW22" s="92">
        <f t="shared" si="823"/>
        <v>5.1145219782580964E-2</v>
      </c>
      <c r="XX22" s="93">
        <f t="shared" si="824"/>
        <v>33890.137573861204</v>
      </c>
      <c r="XY22" s="93">
        <f t="shared" si="825"/>
        <v>0</v>
      </c>
      <c r="XZ22" s="88"/>
      <c r="YA22" s="88"/>
      <c r="YB22" s="94">
        <f t="shared" si="1046"/>
        <v>3016.8515684166819</v>
      </c>
      <c r="YC22" s="95">
        <f t="shared" si="826"/>
        <v>1.5479772633503459</v>
      </c>
      <c r="YD22" s="96">
        <f t="shared" si="1047"/>
        <v>0.2680943529259473</v>
      </c>
      <c r="YE22" s="92">
        <f t="shared" si="827"/>
        <v>5.1145219782580964E-2</v>
      </c>
      <c r="YF22" s="93">
        <f t="shared" si="828"/>
        <v>33890.137573861204</v>
      </c>
      <c r="YG22" s="93">
        <f t="shared" si="829"/>
        <v>0</v>
      </c>
      <c r="YH22" s="88"/>
      <c r="YI22" s="88"/>
      <c r="YJ22" s="94">
        <f t="shared" si="1048"/>
        <v>3016.8515684166819</v>
      </c>
      <c r="YK22" s="95">
        <f t="shared" si="830"/>
        <v>1.5479772633503459</v>
      </c>
      <c r="YL22" s="96">
        <f t="shared" si="1049"/>
        <v>0.2680943529259473</v>
      </c>
      <c r="YM22" s="92">
        <f t="shared" si="831"/>
        <v>5.1145219782580964E-2</v>
      </c>
      <c r="YN22" s="93">
        <f t="shared" si="832"/>
        <v>33890.137573861204</v>
      </c>
      <c r="YO22" s="93">
        <f t="shared" si="833"/>
        <v>0</v>
      </c>
      <c r="YP22" s="88"/>
      <c r="YQ22" s="88"/>
      <c r="YR22" s="94">
        <f t="shared" si="1050"/>
        <v>3016.8515684166819</v>
      </c>
      <c r="YS22" s="95">
        <f t="shared" si="834"/>
        <v>1.5479772633503459</v>
      </c>
      <c r="YT22" s="96">
        <f t="shared" si="1051"/>
        <v>0.2680943529259473</v>
      </c>
      <c r="YU22" s="92">
        <f t="shared" si="835"/>
        <v>5.1145219782580964E-2</v>
      </c>
      <c r="YV22" s="93">
        <f t="shared" si="836"/>
        <v>33890.137573861204</v>
      </c>
      <c r="YW22" s="93">
        <f t="shared" si="837"/>
        <v>0</v>
      </c>
      <c r="YX22" s="88"/>
      <c r="YY22" s="88"/>
      <c r="YZ22" s="94">
        <f t="shared" si="1052"/>
        <v>3016.8515684166819</v>
      </c>
      <c r="ZA22" s="95">
        <f t="shared" si="838"/>
        <v>1.5479772633503459</v>
      </c>
      <c r="ZB22" s="96">
        <f t="shared" si="1053"/>
        <v>0.2680943529259473</v>
      </c>
      <c r="ZC22" s="92">
        <f t="shared" si="839"/>
        <v>5.1145219782580964E-2</v>
      </c>
      <c r="ZD22" s="93">
        <f t="shared" si="840"/>
        <v>33890.137573861204</v>
      </c>
      <c r="ZE22" s="93">
        <f t="shared" si="841"/>
        <v>0</v>
      </c>
      <c r="ZF22" s="88"/>
      <c r="ZG22" s="88"/>
      <c r="ZH22" s="94">
        <f t="shared" si="1054"/>
        <v>3016.8515684166819</v>
      </c>
      <c r="ZI22" s="95">
        <f t="shared" si="842"/>
        <v>1.5479772633503459</v>
      </c>
      <c r="ZJ22" s="96">
        <f t="shared" si="1055"/>
        <v>0.2680943529259473</v>
      </c>
      <c r="ZK22" s="92">
        <f t="shared" si="843"/>
        <v>5.1145219782580964E-2</v>
      </c>
      <c r="ZL22" s="93">
        <f t="shared" si="844"/>
        <v>33890.137573861204</v>
      </c>
      <c r="ZM22" s="93">
        <f t="shared" si="845"/>
        <v>0</v>
      </c>
      <c r="ZN22" s="88"/>
      <c r="ZO22" s="88"/>
      <c r="ZP22" s="94">
        <f t="shared" si="1056"/>
        <v>3016.8515684166819</v>
      </c>
      <c r="ZQ22" s="95">
        <f t="shared" si="846"/>
        <v>1.5479772633503459</v>
      </c>
      <c r="ZR22" s="96">
        <f t="shared" si="1057"/>
        <v>0.2680943529259473</v>
      </c>
      <c r="ZS22" s="92">
        <f t="shared" si="847"/>
        <v>5.1145219782580964E-2</v>
      </c>
      <c r="ZT22" s="93">
        <f t="shared" si="848"/>
        <v>33890.137573861204</v>
      </c>
      <c r="ZU22" s="93">
        <f t="shared" si="849"/>
        <v>0</v>
      </c>
      <c r="ZV22" s="88"/>
      <c r="ZW22" s="88"/>
      <c r="ZX22" s="94">
        <f t="shared" si="1058"/>
        <v>3016.8515684166819</v>
      </c>
      <c r="ZY22" s="95">
        <f t="shared" si="850"/>
        <v>1.5479772633503459</v>
      </c>
      <c r="ZZ22" s="96">
        <f t="shared" si="1059"/>
        <v>0.2680943529259473</v>
      </c>
      <c r="AAA22" s="92">
        <f t="shared" si="851"/>
        <v>5.1145219782580964E-2</v>
      </c>
      <c r="AAB22" s="93">
        <f t="shared" si="852"/>
        <v>33890.137573861204</v>
      </c>
      <c r="AAC22" s="93">
        <f t="shared" si="853"/>
        <v>0</v>
      </c>
      <c r="AAD22" s="88"/>
      <c r="AAE22" s="88"/>
      <c r="AAF22" s="94">
        <f t="shared" si="1060"/>
        <v>3016.8515684166819</v>
      </c>
      <c r="AAG22" s="95">
        <f t="shared" si="854"/>
        <v>1.5479772633503459</v>
      </c>
      <c r="AAH22" s="96">
        <f t="shared" si="1061"/>
        <v>0.2680943529259473</v>
      </c>
      <c r="AAI22" s="92">
        <f t="shared" si="855"/>
        <v>5.1145219782580964E-2</v>
      </c>
      <c r="AAJ22" s="93">
        <f t="shared" si="856"/>
        <v>33890.137573861204</v>
      </c>
      <c r="AAK22" s="93">
        <f t="shared" si="857"/>
        <v>0</v>
      </c>
      <c r="AAL22" s="88"/>
      <c r="AAM22" s="88"/>
      <c r="AAN22" s="94">
        <f t="shared" si="1062"/>
        <v>3016.8515684166819</v>
      </c>
      <c r="AAO22" s="95">
        <f t="shared" si="858"/>
        <v>1.5479772633503459</v>
      </c>
      <c r="AAP22" s="96">
        <f t="shared" si="1063"/>
        <v>0.2680943529259473</v>
      </c>
      <c r="AAQ22" s="92">
        <f t="shared" si="859"/>
        <v>5.1145219782580964E-2</v>
      </c>
      <c r="AAR22" s="93">
        <f t="shared" si="860"/>
        <v>33890.137573861204</v>
      </c>
      <c r="AAS22" s="93">
        <f t="shared" si="861"/>
        <v>0</v>
      </c>
      <c r="AAT22" s="88"/>
      <c r="AAU22" s="88"/>
      <c r="AAV22" s="94">
        <f t="shared" si="1064"/>
        <v>3016.8515684166819</v>
      </c>
      <c r="AAW22" s="95">
        <f t="shared" si="862"/>
        <v>1.5479772633503459</v>
      </c>
      <c r="AAX22" s="96">
        <f t="shared" si="1065"/>
        <v>0.2680943529259473</v>
      </c>
      <c r="AAY22" s="92">
        <f t="shared" si="863"/>
        <v>5.1145219782580964E-2</v>
      </c>
      <c r="AAZ22" s="93">
        <f t="shared" si="864"/>
        <v>33890.137573861204</v>
      </c>
      <c r="ABA22" s="93">
        <f t="shared" si="865"/>
        <v>0</v>
      </c>
      <c r="ABB22" s="88"/>
      <c r="ABC22" s="88"/>
      <c r="ABD22" s="94">
        <f t="shared" si="1066"/>
        <v>3016.8515684166819</v>
      </c>
      <c r="ABE22" s="95">
        <f t="shared" si="866"/>
        <v>1.5479772633503459</v>
      </c>
      <c r="ABF22" s="96">
        <f t="shared" si="1067"/>
        <v>0.2680943529259473</v>
      </c>
      <c r="ABG22" s="92">
        <f t="shared" si="867"/>
        <v>5.1145219782580964E-2</v>
      </c>
      <c r="ABH22" s="93">
        <f t="shared" si="868"/>
        <v>33890.137573861204</v>
      </c>
      <c r="ABI22" s="93">
        <f t="shared" si="869"/>
        <v>0</v>
      </c>
      <c r="ABJ22" s="88"/>
      <c r="ABK22" s="88"/>
      <c r="ABL22" s="94">
        <f t="shared" si="1068"/>
        <v>3016.8515684166819</v>
      </c>
      <c r="ABM22" s="95">
        <f t="shared" si="870"/>
        <v>1.5479772633503459</v>
      </c>
      <c r="ABN22" s="96">
        <f t="shared" si="1069"/>
        <v>0.2680943529259473</v>
      </c>
      <c r="ABO22" s="92">
        <f t="shared" si="871"/>
        <v>5.1145219782580964E-2</v>
      </c>
      <c r="ABP22" s="93">
        <f t="shared" si="872"/>
        <v>33890.137573861204</v>
      </c>
      <c r="ABQ22" s="93">
        <f t="shared" si="873"/>
        <v>0</v>
      </c>
      <c r="ABR22" s="88"/>
      <c r="ABS22" s="88"/>
      <c r="ABT22" s="94">
        <f t="shared" si="1070"/>
        <v>3016.8515684166819</v>
      </c>
      <c r="ABU22" s="95">
        <f t="shared" si="874"/>
        <v>1.5479772633503459</v>
      </c>
      <c r="ABV22" s="96">
        <f t="shared" si="1071"/>
        <v>0.2680943529259473</v>
      </c>
      <c r="ABW22" s="92">
        <f t="shared" si="875"/>
        <v>5.1145219782580964E-2</v>
      </c>
      <c r="ABX22" s="93">
        <f t="shared" si="876"/>
        <v>33890.137573861204</v>
      </c>
      <c r="ABY22" s="93">
        <f t="shared" si="877"/>
        <v>0</v>
      </c>
      <c r="ABZ22" s="88"/>
      <c r="ACA22" s="88"/>
      <c r="ACB22" s="94">
        <f t="shared" si="1072"/>
        <v>3016.8515684166819</v>
      </c>
      <c r="ACC22" s="95">
        <f t="shared" si="878"/>
        <v>1.5479772633503459</v>
      </c>
      <c r="ACD22" s="96">
        <f t="shared" si="1073"/>
        <v>0.2680943529259473</v>
      </c>
      <c r="ACE22" s="92">
        <f t="shared" si="879"/>
        <v>5.1145219782580964E-2</v>
      </c>
      <c r="ACF22" s="93">
        <f t="shared" si="880"/>
        <v>33890.137573861204</v>
      </c>
      <c r="ACG22" s="93">
        <f t="shared" si="881"/>
        <v>0</v>
      </c>
      <c r="ACH22" s="88"/>
      <c r="ACI22" s="88"/>
      <c r="ACJ22" s="94">
        <f t="shared" si="1074"/>
        <v>3016.8515684166819</v>
      </c>
      <c r="ACK22" s="95">
        <f t="shared" si="882"/>
        <v>1.5479772633503459</v>
      </c>
      <c r="ACL22" s="96">
        <f t="shared" si="1075"/>
        <v>0.2680943529259473</v>
      </c>
      <c r="ACM22" s="92">
        <f t="shared" si="883"/>
        <v>5.1145219782580964E-2</v>
      </c>
      <c r="ACN22" s="93">
        <f t="shared" si="884"/>
        <v>33890.137573861204</v>
      </c>
      <c r="ACO22" s="93">
        <f t="shared" si="885"/>
        <v>0</v>
      </c>
      <c r="ACP22" s="88"/>
      <c r="ACQ22" s="88"/>
      <c r="ACR22" s="94">
        <f t="shared" si="1076"/>
        <v>3016.8515684166819</v>
      </c>
      <c r="ACS22" s="95">
        <f t="shared" si="886"/>
        <v>1.5479772633503459</v>
      </c>
      <c r="ACT22" s="96">
        <f t="shared" si="1077"/>
        <v>0.2680943529259473</v>
      </c>
      <c r="ACU22" s="92">
        <f t="shared" si="887"/>
        <v>5.1145219782580964E-2</v>
      </c>
      <c r="ACV22" s="93">
        <f t="shared" si="888"/>
        <v>33890.137573861204</v>
      </c>
      <c r="ACW22" s="93">
        <f t="shared" si="889"/>
        <v>0</v>
      </c>
      <c r="ACX22" s="88"/>
      <c r="ACY22" s="88"/>
      <c r="ACZ22" s="94">
        <f t="shared" si="1078"/>
        <v>3016.8515684166819</v>
      </c>
      <c r="ADA22" s="95">
        <f t="shared" si="890"/>
        <v>1.5479772633503459</v>
      </c>
      <c r="ADB22" s="96">
        <f t="shared" si="1079"/>
        <v>0.2680943529259473</v>
      </c>
      <c r="ADC22" s="92">
        <f t="shared" si="891"/>
        <v>5.1145219782580964E-2</v>
      </c>
      <c r="ADD22" s="93">
        <f t="shared" si="892"/>
        <v>33890.137573861204</v>
      </c>
      <c r="ADE22" s="93">
        <f t="shared" si="893"/>
        <v>0</v>
      </c>
      <c r="ADF22" s="88"/>
      <c r="ADG22" s="88"/>
      <c r="ADH22" s="94">
        <f t="shared" si="1080"/>
        <v>3016.8515684166819</v>
      </c>
      <c r="ADI22" s="95">
        <f t="shared" si="894"/>
        <v>1.5479772633503459</v>
      </c>
      <c r="ADJ22" s="96">
        <f t="shared" si="1081"/>
        <v>0.2680943529259473</v>
      </c>
      <c r="ADK22" s="92">
        <f t="shared" si="895"/>
        <v>5.1145219782580964E-2</v>
      </c>
      <c r="ADL22" s="93">
        <f t="shared" si="896"/>
        <v>33890.137573861204</v>
      </c>
      <c r="ADM22" s="93">
        <f t="shared" si="897"/>
        <v>0</v>
      </c>
      <c r="ADN22" s="88"/>
      <c r="ADO22" s="88"/>
      <c r="ADP22" s="94">
        <f t="shared" si="1082"/>
        <v>3016.8515684166819</v>
      </c>
      <c r="ADQ22" s="95">
        <f t="shared" si="898"/>
        <v>1.5479772633503459</v>
      </c>
      <c r="ADR22" s="96">
        <f t="shared" si="1083"/>
        <v>0.2680943529259473</v>
      </c>
      <c r="ADS22" s="92">
        <f t="shared" si="899"/>
        <v>5.1145219782580964E-2</v>
      </c>
      <c r="ADT22" s="93">
        <f t="shared" si="900"/>
        <v>33890.137573861204</v>
      </c>
      <c r="ADU22" s="93">
        <f t="shared" si="901"/>
        <v>0</v>
      </c>
      <c r="ADV22" s="88"/>
      <c r="ADW22" s="88"/>
      <c r="ADX22" s="94">
        <f t="shared" si="1084"/>
        <v>3016.8515684166819</v>
      </c>
      <c r="ADY22" s="95">
        <f t="shared" si="902"/>
        <v>1.5479772633503459</v>
      </c>
      <c r="ADZ22" s="96">
        <f t="shared" si="1085"/>
        <v>0.2680943529259473</v>
      </c>
      <c r="AEA22" s="92">
        <f t="shared" si="903"/>
        <v>5.1145219782580964E-2</v>
      </c>
      <c r="AEB22" s="93">
        <f t="shared" si="904"/>
        <v>33890.137573861204</v>
      </c>
      <c r="AEC22" s="93">
        <f t="shared" si="905"/>
        <v>0</v>
      </c>
      <c r="AED22" s="94">
        <f t="shared" si="1086"/>
        <v>778395.89059027983</v>
      </c>
      <c r="AEE22" s="97">
        <f t="shared" si="906"/>
        <v>906429.53326167201</v>
      </c>
      <c r="AEF22" s="88" t="s">
        <v>17</v>
      </c>
    </row>
    <row r="23" spans="1:812" s="35" customFormat="1">
      <c r="A23" s="44" t="s">
        <v>144</v>
      </c>
      <c r="B23" s="88" t="s">
        <v>17</v>
      </c>
      <c r="C23" s="88" t="s">
        <v>17</v>
      </c>
      <c r="D23" s="88" t="s">
        <v>17</v>
      </c>
      <c r="E23" s="88" t="s">
        <v>17</v>
      </c>
      <c r="F23" s="88" t="s">
        <v>17</v>
      </c>
      <c r="G23" s="45">
        <f>'Исходные данные'!C25</f>
        <v>520</v>
      </c>
      <c r="H23" s="45">
        <f>'Исходные данные'!D25</f>
        <v>130500</v>
      </c>
      <c r="I23" s="89">
        <f>'Расчет поправочного коэф'!G24</f>
        <v>5.5260472479605793</v>
      </c>
      <c r="J23" s="45">
        <f t="shared" si="1088"/>
        <v>195816.15937977631</v>
      </c>
      <c r="K23" s="90">
        <f t="shared" si="486"/>
        <v>627.53107573033913</v>
      </c>
      <c r="L23" s="91">
        <f t="shared" si="1089"/>
        <v>0.47023818223148323</v>
      </c>
      <c r="M23" s="91">
        <f t="shared" si="907"/>
        <v>8.5094853722980285E-2</v>
      </c>
      <c r="N23" s="88" t="s">
        <v>17</v>
      </c>
      <c r="O23" s="92">
        <f t="shared" si="1090"/>
        <v>0.10347916872384061</v>
      </c>
      <c r="P23" s="93">
        <f t="shared" si="1091"/>
        <v>71808.130836030585</v>
      </c>
      <c r="Q23" s="93">
        <f t="shared" si="1092"/>
        <v>71808.130836030585</v>
      </c>
      <c r="R23" s="88" t="s">
        <v>17</v>
      </c>
      <c r="S23" s="88" t="s">
        <v>17</v>
      </c>
      <c r="T23" s="94">
        <f t="shared" si="491"/>
        <v>765.62363503039796</v>
      </c>
      <c r="U23" s="95">
        <f t="shared" si="1093"/>
        <v>0.55925862207281163</v>
      </c>
      <c r="V23" s="96">
        <f t="shared" si="908"/>
        <v>0.1012040970658022</v>
      </c>
      <c r="W23" s="92">
        <f t="shared" si="1094"/>
        <v>9.7600545710469819E-2</v>
      </c>
      <c r="X23" s="93">
        <f t="shared" si="1095"/>
        <v>69479.747744679888</v>
      </c>
      <c r="Y23" s="93">
        <f t="shared" si="1096"/>
        <v>69479.747744679888</v>
      </c>
      <c r="Z23" s="88" t="s">
        <v>17</v>
      </c>
      <c r="AA23" s="88" t="s">
        <v>17</v>
      </c>
      <c r="AB23" s="94">
        <f t="shared" si="496"/>
        <v>899.23853453939773</v>
      </c>
      <c r="AC23" s="95">
        <f t="shared" si="1097"/>
        <v>0.64100910810964096</v>
      </c>
      <c r="AD23" s="96">
        <f t="shared" si="909"/>
        <v>0.11599776103003991</v>
      </c>
      <c r="AE23" s="92">
        <f t="shared" si="1098"/>
        <v>9.2400943902394159E-2</v>
      </c>
      <c r="AF23" s="93">
        <f t="shared" si="1099"/>
        <v>67404.74344824694</v>
      </c>
      <c r="AG23" s="93">
        <f t="shared" si="1100"/>
        <v>67404.74344824694</v>
      </c>
      <c r="AH23" s="88" t="s">
        <v>17</v>
      </c>
      <c r="AI23" s="88" t="s">
        <v>17</v>
      </c>
      <c r="AJ23" s="94">
        <f t="shared" si="501"/>
        <v>1028.863041170642</v>
      </c>
      <c r="AK23" s="95">
        <f t="shared" si="1101"/>
        <v>0.71642919241263625</v>
      </c>
      <c r="AL23" s="96">
        <f t="shared" si="910"/>
        <v>0.12964586806184814</v>
      </c>
      <c r="AM23" s="92">
        <f t="shared" si="1102"/>
        <v>8.7772398111268662E-2</v>
      </c>
      <c r="AN23" s="93">
        <f t="shared" si="1103"/>
        <v>65545.910540989615</v>
      </c>
      <c r="AO23" s="93">
        <f t="shared" si="1104"/>
        <v>65545.910540989615</v>
      </c>
      <c r="AP23" s="88" t="s">
        <v>17</v>
      </c>
      <c r="AQ23" s="88" t="s">
        <v>17</v>
      </c>
      <c r="AR23" s="94">
        <f t="shared" si="506"/>
        <v>1154.9128691340834</v>
      </c>
      <c r="AS23" s="95">
        <f t="shared" si="1105"/>
        <v>0.78630247857901303</v>
      </c>
      <c r="AT23" s="96">
        <f t="shared" si="911"/>
        <v>0.14229021998847416</v>
      </c>
      <c r="AU23" s="92">
        <f t="shared" si="1106"/>
        <v>8.3626207171219546E-2</v>
      </c>
      <c r="AV23" s="93">
        <f t="shared" si="1107"/>
        <v>63871.235885451737</v>
      </c>
      <c r="AW23" s="93">
        <f t="shared" si="1108"/>
        <v>63871.235885451737</v>
      </c>
      <c r="AX23" s="88" t="s">
        <v>17</v>
      </c>
      <c r="AY23" s="88" t="s">
        <v>17</v>
      </c>
      <c r="AZ23" s="94">
        <f t="shared" si="511"/>
        <v>1277.7421689137984</v>
      </c>
      <c r="BA23" s="95">
        <f t="shared" si="1109"/>
        <v>0.85128649152124991</v>
      </c>
      <c r="BB23" s="96">
        <f t="shared" si="912"/>
        <v>0.15404980329030343</v>
      </c>
      <c r="BC23" s="92">
        <f t="shared" si="1110"/>
        <v>7.9889298096345207E-2</v>
      </c>
      <c r="BD23" s="93">
        <f t="shared" si="1111"/>
        <v>62353.298848793085</v>
      </c>
      <c r="BE23" s="93">
        <f t="shared" si="1112"/>
        <v>62353.298848793085</v>
      </c>
      <c r="BF23" s="88" t="s">
        <v>17</v>
      </c>
      <c r="BG23" s="88" t="s">
        <v>17</v>
      </c>
      <c r="BH23" s="94">
        <f t="shared" si="516"/>
        <v>1397.6523590076313</v>
      </c>
      <c r="BI23" s="95">
        <f t="shared" si="1113"/>
        <v>0.91193617173896857</v>
      </c>
      <c r="BJ23" s="96">
        <f t="shared" si="913"/>
        <v>0.16502504065189164</v>
      </c>
      <c r="BK23" s="92">
        <f t="shared" si="1114"/>
        <v>7.6501313094361256E-2</v>
      </c>
      <c r="BL23" s="93">
        <f t="shared" si="1115"/>
        <v>60968.702518955193</v>
      </c>
      <c r="BM23" s="93">
        <f t="shared" si="1116"/>
        <v>60968.702518955193</v>
      </c>
      <c r="BN23" s="88" t="s">
        <v>17</v>
      </c>
      <c r="BO23" s="88" t="s">
        <v>17</v>
      </c>
      <c r="BP23" s="94">
        <f t="shared" si="521"/>
        <v>1514.8998638517758</v>
      </c>
      <c r="BQ23" s="95">
        <f t="shared" si="1117"/>
        <v>0.968722506443919</v>
      </c>
      <c r="BR23" s="96">
        <f t="shared" si="914"/>
        <v>0.17530116247222313</v>
      </c>
      <c r="BS23" s="92">
        <f t="shared" si="1118"/>
        <v>7.3412264523432608E-2</v>
      </c>
      <c r="BT23" s="93">
        <f t="shared" si="1119"/>
        <v>59697.549062548984</v>
      </c>
      <c r="BU23" s="93">
        <f t="shared" si="1120"/>
        <v>59697.549062548984</v>
      </c>
      <c r="BV23" s="88" t="s">
        <v>17</v>
      </c>
      <c r="BW23" s="88" t="s">
        <v>17</v>
      </c>
      <c r="BX23" s="94">
        <f t="shared" si="526"/>
        <v>1629.7028428182164</v>
      </c>
      <c r="BY23" s="95">
        <f t="shared" si="1121"/>
        <v>1.022047409413156</v>
      </c>
      <c r="BZ23" s="96">
        <f t="shared" si="915"/>
        <v>0.18495089954041719</v>
      </c>
      <c r="CA23" s="92">
        <f t="shared" si="1122"/>
        <v>7.0580640041382953E-2</v>
      </c>
      <c r="CB23" s="93">
        <f t="shared" si="1123"/>
        <v>58522.964497798377</v>
      </c>
      <c r="CC23" s="93">
        <f t="shared" si="1124"/>
        <v>58522.964497798377</v>
      </c>
      <c r="CD23" s="88" t="s">
        <v>17</v>
      </c>
      <c r="CE23" s="88" t="s">
        <v>17</v>
      </c>
      <c r="CF23" s="94">
        <f t="shared" si="531"/>
        <v>1742.2470053139823</v>
      </c>
      <c r="CG23" s="95">
        <f t="shared" si="1125"/>
        <v>1.0722556790111755</v>
      </c>
      <c r="CH23" s="96">
        <f t="shared" si="916"/>
        <v>0.1940366469734579</v>
      </c>
      <c r="CI23" s="92">
        <f t="shared" si="1126"/>
        <v>6.7971867073858494E-2</v>
      </c>
      <c r="CJ23" s="93">
        <f t="shared" si="1127"/>
        <v>57430.674203940311</v>
      </c>
      <c r="CK23" s="93">
        <f t="shared" si="1168"/>
        <v>57430.674203940311</v>
      </c>
      <c r="CL23" s="88" t="s">
        <v>17</v>
      </c>
      <c r="CM23" s="88" t="s">
        <v>17</v>
      </c>
      <c r="CN23" s="94">
        <f t="shared" si="536"/>
        <v>1852.6906095523291</v>
      </c>
      <c r="CO23" s="95">
        <f t="shared" si="1128"/>
        <v>1.1196446612257773</v>
      </c>
      <c r="CP23" s="96">
        <f t="shared" si="917"/>
        <v>0.20261221285051242</v>
      </c>
      <c r="CQ23" s="92">
        <f t="shared" si="1129"/>
        <v>6.555706559667554E-2</v>
      </c>
      <c r="CR23" s="93">
        <f t="shared" si="1130"/>
        <v>56408.627928127062</v>
      </c>
      <c r="CS23" s="93">
        <f t="shared" si="1131"/>
        <v>56408.627928127062</v>
      </c>
      <c r="CT23" s="88" t="s">
        <v>17</v>
      </c>
      <c r="CU23" s="88" t="s">
        <v>17</v>
      </c>
      <c r="CV23" s="94">
        <f t="shared" si="541"/>
        <v>1961.1687401833426</v>
      </c>
      <c r="CW23" s="95">
        <f t="shared" si="1132"/>
        <v>1.1644720969206959</v>
      </c>
      <c r="CX23" s="96">
        <f t="shared" si="918"/>
        <v>0.21072423826098324</v>
      </c>
      <c r="CY23" s="92">
        <f t="shared" si="1133"/>
        <v>6.3312033201441298E-2</v>
      </c>
      <c r="CZ23" s="93">
        <f t="shared" si="1134"/>
        <v>55446.671478550488</v>
      </c>
      <c r="DA23" s="93">
        <f t="shared" si="1135"/>
        <v>55446.671478550488</v>
      </c>
      <c r="DB23" s="88" t="s">
        <v>17</v>
      </c>
      <c r="DC23" s="88" t="s">
        <v>17</v>
      </c>
      <c r="DD23" s="94">
        <f t="shared" si="546"/>
        <v>2067.7969545651708</v>
      </c>
      <c r="DE23" s="95">
        <f t="shared" si="1136"/>
        <v>1.2069625233427299</v>
      </c>
      <c r="DF23" s="96">
        <f t="shared" si="919"/>
        <v>0.2184133557287565</v>
      </c>
      <c r="DG23" s="92">
        <f t="shared" si="1137"/>
        <v>6.1216417886199109E-2</v>
      </c>
      <c r="DH23" s="93">
        <f t="shared" si="1138"/>
        <v>54536.261411352789</v>
      </c>
      <c r="DI23" s="93">
        <f t="shared" si="1139"/>
        <v>54536.261411352789</v>
      </c>
      <c r="DJ23" s="88" t="s">
        <v>17</v>
      </c>
      <c r="DK23" s="88" t="s">
        <v>17</v>
      </c>
      <c r="DL23" s="94">
        <f t="shared" si="551"/>
        <v>2172.6743803562335</v>
      </c>
      <c r="DM23" s="95">
        <f t="shared" si="1140"/>
        <v>1.2473125181375011</v>
      </c>
      <c r="DN23" s="96">
        <f t="shared" si="920"/>
        <v>0.2257151381754525</v>
      </c>
      <c r="DO23" s="92">
        <f t="shared" si="1141"/>
        <v>5.9253042924056837E-2</v>
      </c>
      <c r="DP23" s="93">
        <f t="shared" si="1142"/>
        <v>53670.218612067569</v>
      </c>
      <c r="DQ23" s="93">
        <f t="shared" si="1143"/>
        <v>53670.218612067569</v>
      </c>
      <c r="DR23" s="88" t="s">
        <v>17</v>
      </c>
      <c r="DS23" s="88" t="s">
        <v>17</v>
      </c>
      <c r="DT23" s="94">
        <f t="shared" si="556"/>
        <v>2275.8863392255944</v>
      </c>
      <c r="DU23" s="95">
        <f t="shared" si="1144"/>
        <v>1.2856950121327921</v>
      </c>
      <c r="DV23" s="96">
        <f t="shared" si="921"/>
        <v>0.23266087936676358</v>
      </c>
      <c r="DW23" s="92">
        <f t="shared" si="1145"/>
        <v>5.7407355161363499E-2</v>
      </c>
      <c r="DX23" s="93">
        <f t="shared" si="1146"/>
        <v>52842.516582812146</v>
      </c>
      <c r="DY23" s="93">
        <f t="shared" si="1147"/>
        <v>52842.516582812146</v>
      </c>
      <c r="DZ23" s="88" t="s">
        <v>17</v>
      </c>
      <c r="EA23" s="88" t="s">
        <v>17</v>
      </c>
      <c r="EB23" s="94">
        <f t="shared" si="561"/>
        <v>2377.5065634233101</v>
      </c>
      <c r="EC23" s="95">
        <f t="shared" si="1148"/>
        <v>1.3222628496608975</v>
      </c>
      <c r="ED23" s="96">
        <f t="shared" si="922"/>
        <v>0.23927823819256819</v>
      </c>
      <c r="EE23" s="92">
        <f t="shared" si="1149"/>
        <v>5.5666973641752354E-2</v>
      </c>
      <c r="EF23" s="93">
        <f t="shared" si="1150"/>
        <v>52048.10036160551</v>
      </c>
      <c r="EG23" s="93">
        <f t="shared" si="1151"/>
        <v>52048.10036160551</v>
      </c>
      <c r="EH23" s="88" t="s">
        <v>17</v>
      </c>
      <c r="EI23" s="88" t="s">
        <v>17</v>
      </c>
      <c r="EJ23" s="94">
        <f t="shared" si="566"/>
        <v>2477.5990641187054</v>
      </c>
      <c r="EK23" s="95">
        <f t="shared" si="1152"/>
        <v>1.356987288903994</v>
      </c>
      <c r="EL23" s="96">
        <f t="shared" si="923"/>
        <v>0.24556201349975759</v>
      </c>
      <c r="EM23" s="92">
        <f t="shared" si="1153"/>
        <v>5.4111237654465127E-2</v>
      </c>
      <c r="EN23" s="93">
        <f t="shared" si="1154"/>
        <v>51374.31683478078</v>
      </c>
      <c r="EO23" s="93">
        <f t="shared" si="1155"/>
        <v>51374.31683478078</v>
      </c>
      <c r="EP23" s="88" t="s">
        <v>17</v>
      </c>
      <c r="EQ23" s="88" t="s">
        <v>17</v>
      </c>
      <c r="ER23" s="94">
        <f t="shared" si="571"/>
        <v>2576.3958272625146</v>
      </c>
      <c r="ES23" s="95">
        <f t="shared" si="1156"/>
        <v>1.3899758905779684</v>
      </c>
      <c r="ET23" s="96">
        <f t="shared" si="924"/>
        <v>0.25153166960180212</v>
      </c>
      <c r="EU23" s="92">
        <f t="shared" si="1157"/>
        <v>5.2758382172266249E-2</v>
      </c>
      <c r="EV23" s="93">
        <f t="shared" si="1158"/>
        <v>50851.074348576323</v>
      </c>
      <c r="EW23" s="93">
        <f t="shared" si="1159"/>
        <v>50851.074348576323</v>
      </c>
      <c r="EX23" s="88" t="s">
        <v>17</v>
      </c>
      <c r="EY23" s="88" t="s">
        <v>17</v>
      </c>
      <c r="EZ23" s="94">
        <f t="shared" si="576"/>
        <v>2674.1863548559309</v>
      </c>
      <c r="FA23" s="95">
        <f t="shared" si="1160"/>
        <v>1.4214817776726767</v>
      </c>
      <c r="FB23" s="96">
        <f t="shared" si="925"/>
        <v>0.25723301193222387</v>
      </c>
      <c r="FC23" s="92">
        <f t="shared" si="1161"/>
        <v>5.1549455406087519E-2</v>
      </c>
      <c r="FD23" s="93">
        <f t="shared" si="1162"/>
        <v>50428.702818769118</v>
      </c>
      <c r="FE23" s="93">
        <f t="shared" si="1163"/>
        <v>50428.702818769118</v>
      </c>
      <c r="FF23" s="88" t="s">
        <v>17</v>
      </c>
      <c r="FG23" s="88" t="s">
        <v>17</v>
      </c>
      <c r="FH23" s="94">
        <f t="shared" si="581"/>
        <v>2771.1646295074097</v>
      </c>
      <c r="FI23" s="95">
        <f t="shared" si="1164"/>
        <v>1.4516877125354513</v>
      </c>
      <c r="FJ23" s="96">
        <f t="shared" si="926"/>
        <v>0.26269911338003948</v>
      </c>
      <c r="FK23" s="92">
        <f t="shared" si="1165"/>
        <v>5.0446287167983161E-2</v>
      </c>
      <c r="FL23" s="93">
        <f t="shared" si="1166"/>
        <v>50075.082988598879</v>
      </c>
      <c r="FM23" s="93">
        <f t="shared" si="1167"/>
        <v>50075.082988598879</v>
      </c>
      <c r="FN23" s="88" t="s">
        <v>17</v>
      </c>
      <c r="FO23" s="88" t="s">
        <v>17</v>
      </c>
      <c r="FP23" s="94">
        <f t="shared" si="927"/>
        <v>2867.4628660239459</v>
      </c>
      <c r="FQ23" s="95">
        <f t="shared" si="586"/>
        <v>1.4807302461021288</v>
      </c>
      <c r="FR23" s="96">
        <f t="shared" si="928"/>
        <v>0.26795468436296871</v>
      </c>
      <c r="FS23" s="92">
        <f t="shared" si="587"/>
        <v>4.9423709626193968E-2</v>
      </c>
      <c r="FT23" s="93">
        <f t="shared" si="588"/>
        <v>49769.186023051683</v>
      </c>
      <c r="FU23" s="93">
        <f t="shared" si="589"/>
        <v>22389.935275023992</v>
      </c>
      <c r="FV23" s="88" t="s">
        <v>17</v>
      </c>
      <c r="FW23" s="88" t="s">
        <v>17</v>
      </c>
      <c r="FX23" s="94">
        <f t="shared" si="929"/>
        <v>2910.5204338605304</v>
      </c>
      <c r="FY23" s="95">
        <f t="shared" si="590"/>
        <v>1.4934176753340371</v>
      </c>
      <c r="FZ23" s="96">
        <f t="shared" si="930"/>
        <v>0.2702506164573949</v>
      </c>
      <c r="GA23" s="92">
        <f t="shared" si="591"/>
        <v>4.8988956251133364E-2</v>
      </c>
      <c r="GB23" s="93">
        <f t="shared" si="592"/>
        <v>49646.758231032865</v>
      </c>
      <c r="GC23" s="93">
        <f t="shared" si="593"/>
        <v>0</v>
      </c>
      <c r="GD23" s="88" t="s">
        <v>17</v>
      </c>
      <c r="GE23" s="88" t="s">
        <v>17</v>
      </c>
      <c r="GF23" s="94">
        <f t="shared" si="931"/>
        <v>2910.5204338605304</v>
      </c>
      <c r="GG23" s="95">
        <f t="shared" si="594"/>
        <v>1.4934176753340371</v>
      </c>
      <c r="GH23" s="96">
        <f t="shared" si="932"/>
        <v>0.2702506164573949</v>
      </c>
      <c r="GI23" s="92">
        <f t="shared" si="595"/>
        <v>4.8988956251133364E-2</v>
      </c>
      <c r="GJ23" s="93">
        <f t="shared" si="596"/>
        <v>49646.758231032865</v>
      </c>
      <c r="GK23" s="93">
        <f t="shared" si="597"/>
        <v>0</v>
      </c>
      <c r="GL23" s="88"/>
      <c r="GM23" s="88"/>
      <c r="GN23" s="94">
        <f t="shared" si="933"/>
        <v>2910.5204338605304</v>
      </c>
      <c r="GO23" s="95">
        <f t="shared" si="598"/>
        <v>1.4934176753340371</v>
      </c>
      <c r="GP23" s="96">
        <f t="shared" si="934"/>
        <v>0.2702506164573949</v>
      </c>
      <c r="GQ23" s="92">
        <f t="shared" si="599"/>
        <v>4.8988956251133364E-2</v>
      </c>
      <c r="GR23" s="93">
        <f t="shared" si="600"/>
        <v>49646.758231032865</v>
      </c>
      <c r="GS23" s="93">
        <f t="shared" si="601"/>
        <v>0</v>
      </c>
      <c r="GT23" s="88"/>
      <c r="GU23" s="88"/>
      <c r="GV23" s="94">
        <f t="shared" si="1087"/>
        <v>2910.5204338605304</v>
      </c>
      <c r="GW23" s="95">
        <f t="shared" si="602"/>
        <v>1.4934176753340371</v>
      </c>
      <c r="GX23" s="96">
        <f t="shared" si="935"/>
        <v>0.2702506164573949</v>
      </c>
      <c r="GY23" s="92">
        <f t="shared" si="603"/>
        <v>4.8988956251133364E-2</v>
      </c>
      <c r="GZ23" s="93">
        <f t="shared" si="604"/>
        <v>49646.758231032865</v>
      </c>
      <c r="HA23" s="93">
        <f t="shared" si="605"/>
        <v>0</v>
      </c>
      <c r="HB23" s="88"/>
      <c r="HC23" s="88"/>
      <c r="HD23" s="94">
        <f t="shared" si="936"/>
        <v>2910.5204338605304</v>
      </c>
      <c r="HE23" s="95">
        <f t="shared" si="606"/>
        <v>1.4934176753340371</v>
      </c>
      <c r="HF23" s="96">
        <f t="shared" si="937"/>
        <v>0.2702506164573949</v>
      </c>
      <c r="HG23" s="92">
        <f t="shared" si="607"/>
        <v>4.8988956251133364E-2</v>
      </c>
      <c r="HH23" s="93">
        <f t="shared" si="608"/>
        <v>49646.758231032865</v>
      </c>
      <c r="HI23" s="93">
        <f t="shared" si="609"/>
        <v>0</v>
      </c>
      <c r="HJ23" s="88"/>
      <c r="HK23" s="88"/>
      <c r="HL23" s="94">
        <f t="shared" si="938"/>
        <v>2910.5204338605304</v>
      </c>
      <c r="HM23" s="95">
        <f t="shared" si="610"/>
        <v>1.4934176753340371</v>
      </c>
      <c r="HN23" s="96">
        <f t="shared" si="939"/>
        <v>0.2702506164573949</v>
      </c>
      <c r="HO23" s="92">
        <f t="shared" si="611"/>
        <v>4.8988956251133364E-2</v>
      </c>
      <c r="HP23" s="93">
        <f t="shared" si="612"/>
        <v>49646.758231032865</v>
      </c>
      <c r="HQ23" s="93">
        <f t="shared" si="613"/>
        <v>0</v>
      </c>
      <c r="HR23" s="88"/>
      <c r="HS23" s="88"/>
      <c r="HT23" s="94">
        <f t="shared" si="940"/>
        <v>2910.5204338605304</v>
      </c>
      <c r="HU23" s="95">
        <f t="shared" si="614"/>
        <v>1.4934176753340371</v>
      </c>
      <c r="HV23" s="96">
        <f t="shared" si="941"/>
        <v>0.2702506164573949</v>
      </c>
      <c r="HW23" s="92">
        <f t="shared" si="615"/>
        <v>4.8988956251133364E-2</v>
      </c>
      <c r="HX23" s="93">
        <f t="shared" si="616"/>
        <v>49646.758231032865</v>
      </c>
      <c r="HY23" s="93">
        <f t="shared" si="617"/>
        <v>0</v>
      </c>
      <c r="HZ23" s="88"/>
      <c r="IA23" s="88"/>
      <c r="IB23" s="94">
        <f t="shared" si="942"/>
        <v>2910.5204338605304</v>
      </c>
      <c r="IC23" s="95">
        <f t="shared" si="618"/>
        <v>1.4934176753340371</v>
      </c>
      <c r="ID23" s="96">
        <f t="shared" si="943"/>
        <v>0.2702506164573949</v>
      </c>
      <c r="IE23" s="92">
        <f t="shared" si="619"/>
        <v>4.8988956251133364E-2</v>
      </c>
      <c r="IF23" s="93">
        <f t="shared" si="620"/>
        <v>49646.758231032865</v>
      </c>
      <c r="IG23" s="93">
        <f t="shared" si="621"/>
        <v>0</v>
      </c>
      <c r="IH23" s="88"/>
      <c r="II23" s="88"/>
      <c r="IJ23" s="94">
        <f t="shared" si="944"/>
        <v>2910.5204338605304</v>
      </c>
      <c r="IK23" s="95">
        <f t="shared" si="622"/>
        <v>1.4934176753340371</v>
      </c>
      <c r="IL23" s="96">
        <f t="shared" si="945"/>
        <v>0.2702506164573949</v>
      </c>
      <c r="IM23" s="92">
        <f t="shared" si="623"/>
        <v>4.8988956251133364E-2</v>
      </c>
      <c r="IN23" s="93">
        <f t="shared" si="624"/>
        <v>49646.758231032865</v>
      </c>
      <c r="IO23" s="93">
        <f t="shared" si="625"/>
        <v>0</v>
      </c>
      <c r="IP23" s="88"/>
      <c r="IQ23" s="88"/>
      <c r="IR23" s="94">
        <f t="shared" si="946"/>
        <v>2910.5204338605304</v>
      </c>
      <c r="IS23" s="95">
        <f t="shared" si="626"/>
        <v>1.4934176753340371</v>
      </c>
      <c r="IT23" s="96">
        <f t="shared" si="947"/>
        <v>0.2702506164573949</v>
      </c>
      <c r="IU23" s="92">
        <f t="shared" si="627"/>
        <v>4.8988956251133364E-2</v>
      </c>
      <c r="IV23" s="93">
        <f t="shared" si="628"/>
        <v>49646.758231032865</v>
      </c>
      <c r="IW23" s="93">
        <f t="shared" si="629"/>
        <v>0</v>
      </c>
      <c r="IX23" s="88"/>
      <c r="IY23" s="88"/>
      <c r="IZ23" s="94">
        <f t="shared" si="948"/>
        <v>2910.5204338605304</v>
      </c>
      <c r="JA23" s="95">
        <f t="shared" si="630"/>
        <v>1.4934176753340371</v>
      </c>
      <c r="JB23" s="96">
        <f t="shared" si="949"/>
        <v>0.2702506164573949</v>
      </c>
      <c r="JC23" s="92">
        <f t="shared" si="631"/>
        <v>4.8988956251133364E-2</v>
      </c>
      <c r="JD23" s="93">
        <f t="shared" si="632"/>
        <v>49646.758231032865</v>
      </c>
      <c r="JE23" s="93">
        <f t="shared" si="633"/>
        <v>0</v>
      </c>
      <c r="JF23" s="88"/>
      <c r="JG23" s="88"/>
      <c r="JH23" s="94">
        <f t="shared" si="950"/>
        <v>2910.5204338605304</v>
      </c>
      <c r="JI23" s="95">
        <f t="shared" si="634"/>
        <v>1.4934176753340371</v>
      </c>
      <c r="JJ23" s="96">
        <f t="shared" si="951"/>
        <v>0.2702506164573949</v>
      </c>
      <c r="JK23" s="92">
        <f t="shared" si="635"/>
        <v>4.8988956251133364E-2</v>
      </c>
      <c r="JL23" s="93">
        <f t="shared" si="636"/>
        <v>49646.758231032865</v>
      </c>
      <c r="JM23" s="93">
        <f t="shared" si="637"/>
        <v>0</v>
      </c>
      <c r="JN23" s="88"/>
      <c r="JO23" s="88"/>
      <c r="JP23" s="94">
        <f t="shared" si="952"/>
        <v>2910.5204338605304</v>
      </c>
      <c r="JQ23" s="95">
        <f t="shared" si="638"/>
        <v>1.4934176753340371</v>
      </c>
      <c r="JR23" s="96">
        <f t="shared" si="953"/>
        <v>0.2702506164573949</v>
      </c>
      <c r="JS23" s="92">
        <f t="shared" si="639"/>
        <v>4.8988956251133364E-2</v>
      </c>
      <c r="JT23" s="93">
        <f t="shared" si="640"/>
        <v>49646.758231032865</v>
      </c>
      <c r="JU23" s="93">
        <f t="shared" si="641"/>
        <v>0</v>
      </c>
      <c r="JV23" s="88"/>
      <c r="JW23" s="88"/>
      <c r="JX23" s="94">
        <f t="shared" si="954"/>
        <v>2910.5204338605304</v>
      </c>
      <c r="JY23" s="95">
        <f t="shared" si="642"/>
        <v>1.4934176753340371</v>
      </c>
      <c r="JZ23" s="96">
        <f t="shared" si="955"/>
        <v>0.2702506164573949</v>
      </c>
      <c r="KA23" s="92">
        <f t="shared" si="643"/>
        <v>4.8988956251133364E-2</v>
      </c>
      <c r="KB23" s="93">
        <f t="shared" si="644"/>
        <v>49646.758231032865</v>
      </c>
      <c r="KC23" s="93">
        <f t="shared" si="645"/>
        <v>0</v>
      </c>
      <c r="KD23" s="88"/>
      <c r="KE23" s="88"/>
      <c r="KF23" s="94">
        <f t="shared" si="956"/>
        <v>2910.5204338605304</v>
      </c>
      <c r="KG23" s="95">
        <f t="shared" si="646"/>
        <v>1.4934176753340371</v>
      </c>
      <c r="KH23" s="96">
        <f t="shared" si="957"/>
        <v>0.2702506164573949</v>
      </c>
      <c r="KI23" s="92">
        <f t="shared" si="647"/>
        <v>4.8988956251133364E-2</v>
      </c>
      <c r="KJ23" s="93">
        <f t="shared" si="648"/>
        <v>49646.758231032865</v>
      </c>
      <c r="KK23" s="93">
        <f t="shared" si="649"/>
        <v>0</v>
      </c>
      <c r="KL23" s="88"/>
      <c r="KM23" s="88"/>
      <c r="KN23" s="94">
        <f t="shared" si="958"/>
        <v>2910.5204338605304</v>
      </c>
      <c r="KO23" s="95">
        <f t="shared" si="650"/>
        <v>1.4934176753340371</v>
      </c>
      <c r="KP23" s="96">
        <f t="shared" si="959"/>
        <v>0.2702506164573949</v>
      </c>
      <c r="KQ23" s="92">
        <f t="shared" si="651"/>
        <v>4.8988956251133364E-2</v>
      </c>
      <c r="KR23" s="93">
        <f t="shared" si="652"/>
        <v>49646.758231032865</v>
      </c>
      <c r="KS23" s="93">
        <f t="shared" si="653"/>
        <v>0</v>
      </c>
      <c r="KT23" s="88"/>
      <c r="KU23" s="88"/>
      <c r="KV23" s="94">
        <f t="shared" si="960"/>
        <v>2910.5204338605304</v>
      </c>
      <c r="KW23" s="95">
        <f t="shared" si="654"/>
        <v>1.4934176753340371</v>
      </c>
      <c r="KX23" s="96">
        <f t="shared" si="961"/>
        <v>0.2702506164573949</v>
      </c>
      <c r="KY23" s="92">
        <f t="shared" si="655"/>
        <v>4.8988956251133364E-2</v>
      </c>
      <c r="KZ23" s="93">
        <f t="shared" si="656"/>
        <v>49646.758231032865</v>
      </c>
      <c r="LA23" s="93">
        <f t="shared" si="657"/>
        <v>0</v>
      </c>
      <c r="LB23" s="88"/>
      <c r="LC23" s="88"/>
      <c r="LD23" s="94">
        <f t="shared" si="962"/>
        <v>2910.5204338605304</v>
      </c>
      <c r="LE23" s="95">
        <f t="shared" si="658"/>
        <v>1.4934176753340371</v>
      </c>
      <c r="LF23" s="96">
        <f t="shared" si="963"/>
        <v>0.2702506164573949</v>
      </c>
      <c r="LG23" s="92">
        <f t="shared" si="659"/>
        <v>4.8988956251133364E-2</v>
      </c>
      <c r="LH23" s="93">
        <f t="shared" si="660"/>
        <v>49646.758231032865</v>
      </c>
      <c r="LI23" s="93">
        <f t="shared" si="661"/>
        <v>0</v>
      </c>
      <c r="LJ23" s="88"/>
      <c r="LK23" s="88"/>
      <c r="LL23" s="94">
        <f t="shared" si="964"/>
        <v>2910.5204338605304</v>
      </c>
      <c r="LM23" s="95">
        <f t="shared" si="662"/>
        <v>1.4934176753340371</v>
      </c>
      <c r="LN23" s="96">
        <f t="shared" si="965"/>
        <v>0.2702506164573949</v>
      </c>
      <c r="LO23" s="92">
        <f t="shared" si="663"/>
        <v>4.8988956251133364E-2</v>
      </c>
      <c r="LP23" s="93">
        <f t="shared" si="664"/>
        <v>49646.758231032865</v>
      </c>
      <c r="LQ23" s="93">
        <f t="shared" si="665"/>
        <v>0</v>
      </c>
      <c r="LR23" s="88"/>
      <c r="LS23" s="88"/>
      <c r="LT23" s="94">
        <f t="shared" si="966"/>
        <v>2910.5204338605304</v>
      </c>
      <c r="LU23" s="95">
        <f t="shared" si="666"/>
        <v>1.4934176753340371</v>
      </c>
      <c r="LV23" s="96">
        <f t="shared" si="967"/>
        <v>0.2702506164573949</v>
      </c>
      <c r="LW23" s="92">
        <f t="shared" si="667"/>
        <v>4.8988956251133364E-2</v>
      </c>
      <c r="LX23" s="93">
        <f t="shared" si="668"/>
        <v>49646.758231032865</v>
      </c>
      <c r="LY23" s="93">
        <f t="shared" si="669"/>
        <v>0</v>
      </c>
      <c r="LZ23" s="88"/>
      <c r="MA23" s="88"/>
      <c r="MB23" s="94">
        <f t="shared" si="968"/>
        <v>2910.5204338605304</v>
      </c>
      <c r="MC23" s="95">
        <f t="shared" si="670"/>
        <v>1.4934176753340371</v>
      </c>
      <c r="MD23" s="96">
        <f t="shared" si="969"/>
        <v>0.2702506164573949</v>
      </c>
      <c r="ME23" s="92">
        <f t="shared" si="671"/>
        <v>4.8988956251133364E-2</v>
      </c>
      <c r="MF23" s="93">
        <f t="shared" si="672"/>
        <v>49646.758231032865</v>
      </c>
      <c r="MG23" s="93">
        <f t="shared" si="673"/>
        <v>0</v>
      </c>
      <c r="MH23" s="88"/>
      <c r="MI23" s="88"/>
      <c r="MJ23" s="94">
        <f t="shared" si="970"/>
        <v>2910.5204338605304</v>
      </c>
      <c r="MK23" s="95">
        <f t="shared" si="674"/>
        <v>1.4934176753340371</v>
      </c>
      <c r="ML23" s="96">
        <f t="shared" si="971"/>
        <v>0.2702506164573949</v>
      </c>
      <c r="MM23" s="92">
        <f t="shared" si="675"/>
        <v>4.8988956251133364E-2</v>
      </c>
      <c r="MN23" s="93">
        <f t="shared" si="676"/>
        <v>49646.758231032865</v>
      </c>
      <c r="MO23" s="93">
        <f t="shared" si="677"/>
        <v>0</v>
      </c>
      <c r="MP23" s="88"/>
      <c r="MQ23" s="88"/>
      <c r="MR23" s="94">
        <f t="shared" si="972"/>
        <v>2910.5204338605304</v>
      </c>
      <c r="MS23" s="95">
        <f t="shared" si="678"/>
        <v>1.4934176753340371</v>
      </c>
      <c r="MT23" s="96">
        <f t="shared" si="973"/>
        <v>0.2702506164573949</v>
      </c>
      <c r="MU23" s="92">
        <f t="shared" si="679"/>
        <v>4.8988956251133364E-2</v>
      </c>
      <c r="MV23" s="93">
        <f t="shared" si="680"/>
        <v>49646.758231032865</v>
      </c>
      <c r="MW23" s="93">
        <f t="shared" si="681"/>
        <v>0</v>
      </c>
      <c r="MX23" s="88"/>
      <c r="MY23" s="88"/>
      <c r="MZ23" s="94">
        <f t="shared" si="974"/>
        <v>2910.5204338605304</v>
      </c>
      <c r="NA23" s="95">
        <f t="shared" si="682"/>
        <v>1.4934176753340371</v>
      </c>
      <c r="NB23" s="96">
        <f t="shared" si="975"/>
        <v>0.2702506164573949</v>
      </c>
      <c r="NC23" s="92">
        <f t="shared" si="683"/>
        <v>4.8988956251133364E-2</v>
      </c>
      <c r="ND23" s="93">
        <f t="shared" si="684"/>
        <v>49646.758231032865</v>
      </c>
      <c r="NE23" s="93">
        <f t="shared" si="685"/>
        <v>0</v>
      </c>
      <c r="NF23" s="88"/>
      <c r="NG23" s="88"/>
      <c r="NH23" s="94">
        <f t="shared" si="976"/>
        <v>2910.5204338605304</v>
      </c>
      <c r="NI23" s="95">
        <f t="shared" si="686"/>
        <v>1.4934176753340371</v>
      </c>
      <c r="NJ23" s="96">
        <f t="shared" si="977"/>
        <v>0.2702506164573949</v>
      </c>
      <c r="NK23" s="92">
        <f t="shared" si="687"/>
        <v>4.8988956251133364E-2</v>
      </c>
      <c r="NL23" s="93">
        <f t="shared" si="688"/>
        <v>49646.758231032865</v>
      </c>
      <c r="NM23" s="93">
        <f t="shared" si="689"/>
        <v>0</v>
      </c>
      <c r="NN23" s="88"/>
      <c r="NO23" s="88"/>
      <c r="NP23" s="94">
        <f t="shared" si="978"/>
        <v>2910.5204338605304</v>
      </c>
      <c r="NQ23" s="95">
        <f t="shared" si="690"/>
        <v>1.4934176753340371</v>
      </c>
      <c r="NR23" s="96">
        <f t="shared" si="979"/>
        <v>0.2702506164573949</v>
      </c>
      <c r="NS23" s="92">
        <f t="shared" si="691"/>
        <v>4.8988956251133364E-2</v>
      </c>
      <c r="NT23" s="93">
        <f t="shared" si="692"/>
        <v>49646.758231032865</v>
      </c>
      <c r="NU23" s="93">
        <f t="shared" si="693"/>
        <v>0</v>
      </c>
      <c r="NV23" s="88"/>
      <c r="NW23" s="88"/>
      <c r="NX23" s="94">
        <f t="shared" si="980"/>
        <v>2910.5204338605304</v>
      </c>
      <c r="NY23" s="95">
        <f t="shared" si="694"/>
        <v>1.4934176753340371</v>
      </c>
      <c r="NZ23" s="96">
        <f t="shared" si="981"/>
        <v>0.2702506164573949</v>
      </c>
      <c r="OA23" s="92">
        <f t="shared" si="695"/>
        <v>4.8988956251133364E-2</v>
      </c>
      <c r="OB23" s="93">
        <f t="shared" si="696"/>
        <v>49646.758231032865</v>
      </c>
      <c r="OC23" s="93">
        <f t="shared" si="697"/>
        <v>0</v>
      </c>
      <c r="OD23" s="88"/>
      <c r="OE23" s="88"/>
      <c r="OF23" s="94">
        <f t="shared" si="982"/>
        <v>2910.5204338605304</v>
      </c>
      <c r="OG23" s="95">
        <f t="shared" si="698"/>
        <v>1.4934176753340371</v>
      </c>
      <c r="OH23" s="96">
        <f t="shared" si="983"/>
        <v>0.2702506164573949</v>
      </c>
      <c r="OI23" s="92">
        <f t="shared" si="699"/>
        <v>4.8988956251133364E-2</v>
      </c>
      <c r="OJ23" s="93">
        <f t="shared" si="700"/>
        <v>49646.758231032865</v>
      </c>
      <c r="OK23" s="93">
        <f t="shared" si="701"/>
        <v>0</v>
      </c>
      <c r="OL23" s="88"/>
      <c r="OM23" s="88"/>
      <c r="ON23" s="94">
        <f t="shared" si="984"/>
        <v>2910.5204338605304</v>
      </c>
      <c r="OO23" s="95">
        <f t="shared" si="702"/>
        <v>1.4934176753340371</v>
      </c>
      <c r="OP23" s="96">
        <f t="shared" si="985"/>
        <v>0.2702506164573949</v>
      </c>
      <c r="OQ23" s="92">
        <f t="shared" si="703"/>
        <v>4.8988956251133364E-2</v>
      </c>
      <c r="OR23" s="93">
        <f t="shared" si="704"/>
        <v>49646.758231032865</v>
      </c>
      <c r="OS23" s="93">
        <f t="shared" si="705"/>
        <v>0</v>
      </c>
      <c r="OT23" s="88"/>
      <c r="OU23" s="88"/>
      <c r="OV23" s="94">
        <f t="shared" si="986"/>
        <v>2910.5204338605304</v>
      </c>
      <c r="OW23" s="95">
        <f t="shared" si="706"/>
        <v>1.4934176753340371</v>
      </c>
      <c r="OX23" s="96">
        <f t="shared" si="987"/>
        <v>0.2702506164573949</v>
      </c>
      <c r="OY23" s="92">
        <f t="shared" si="707"/>
        <v>4.8988956251133364E-2</v>
      </c>
      <c r="OZ23" s="93">
        <f t="shared" si="708"/>
        <v>49646.758231032865</v>
      </c>
      <c r="PA23" s="93">
        <f t="shared" si="709"/>
        <v>0</v>
      </c>
      <c r="PB23" s="88"/>
      <c r="PC23" s="88"/>
      <c r="PD23" s="94">
        <f t="shared" si="988"/>
        <v>2910.5204338605304</v>
      </c>
      <c r="PE23" s="95">
        <f t="shared" si="710"/>
        <v>1.4934176753340371</v>
      </c>
      <c r="PF23" s="96">
        <f t="shared" si="989"/>
        <v>0.2702506164573949</v>
      </c>
      <c r="PG23" s="92">
        <f t="shared" si="711"/>
        <v>4.8988956251133364E-2</v>
      </c>
      <c r="PH23" s="93">
        <f t="shared" si="712"/>
        <v>49646.758231032865</v>
      </c>
      <c r="PI23" s="93">
        <f t="shared" si="713"/>
        <v>0</v>
      </c>
      <c r="PJ23" s="88"/>
      <c r="PK23" s="88"/>
      <c r="PL23" s="94">
        <f t="shared" si="990"/>
        <v>2910.5204338605304</v>
      </c>
      <c r="PM23" s="95">
        <f t="shared" si="714"/>
        <v>1.4934176753340371</v>
      </c>
      <c r="PN23" s="96">
        <f t="shared" si="991"/>
        <v>0.2702506164573949</v>
      </c>
      <c r="PO23" s="92">
        <f t="shared" si="715"/>
        <v>4.8988956251133364E-2</v>
      </c>
      <c r="PP23" s="93">
        <f t="shared" si="716"/>
        <v>49646.758231032865</v>
      </c>
      <c r="PQ23" s="93">
        <f t="shared" si="717"/>
        <v>0</v>
      </c>
      <c r="PR23" s="88"/>
      <c r="PS23" s="88"/>
      <c r="PT23" s="94">
        <f t="shared" si="992"/>
        <v>2910.5204338605304</v>
      </c>
      <c r="PU23" s="95">
        <f t="shared" si="718"/>
        <v>1.4934176753340371</v>
      </c>
      <c r="PV23" s="96">
        <f t="shared" si="993"/>
        <v>0.2702506164573949</v>
      </c>
      <c r="PW23" s="92">
        <f t="shared" si="719"/>
        <v>4.8988956251133364E-2</v>
      </c>
      <c r="PX23" s="93">
        <f t="shared" si="720"/>
        <v>49646.758231032865</v>
      </c>
      <c r="PY23" s="93">
        <f t="shared" si="721"/>
        <v>0</v>
      </c>
      <c r="PZ23" s="88"/>
      <c r="QA23" s="88"/>
      <c r="QB23" s="94">
        <f t="shared" si="994"/>
        <v>2910.5204338605304</v>
      </c>
      <c r="QC23" s="95">
        <f t="shared" si="722"/>
        <v>1.4934176753340371</v>
      </c>
      <c r="QD23" s="96">
        <f t="shared" si="995"/>
        <v>0.2702506164573949</v>
      </c>
      <c r="QE23" s="92">
        <f t="shared" si="723"/>
        <v>4.8988956251133364E-2</v>
      </c>
      <c r="QF23" s="93">
        <f t="shared" si="724"/>
        <v>49646.758231032865</v>
      </c>
      <c r="QG23" s="93">
        <f t="shared" si="725"/>
        <v>0</v>
      </c>
      <c r="QH23" s="88"/>
      <c r="QI23" s="88"/>
      <c r="QJ23" s="94">
        <f t="shared" si="996"/>
        <v>2910.5204338605304</v>
      </c>
      <c r="QK23" s="95">
        <f t="shared" si="726"/>
        <v>1.4934176753340371</v>
      </c>
      <c r="QL23" s="96">
        <f t="shared" si="997"/>
        <v>0.2702506164573949</v>
      </c>
      <c r="QM23" s="92">
        <f t="shared" si="727"/>
        <v>4.8988956251133364E-2</v>
      </c>
      <c r="QN23" s="93">
        <f t="shared" si="728"/>
        <v>49646.758231032865</v>
      </c>
      <c r="QO23" s="93">
        <f t="shared" si="729"/>
        <v>0</v>
      </c>
      <c r="QP23" s="88"/>
      <c r="QQ23" s="88"/>
      <c r="QR23" s="94">
        <f t="shared" si="998"/>
        <v>2910.5204338605304</v>
      </c>
      <c r="QS23" s="95">
        <f t="shared" si="730"/>
        <v>1.4934176753340371</v>
      </c>
      <c r="QT23" s="96">
        <f t="shared" si="999"/>
        <v>0.2702506164573949</v>
      </c>
      <c r="QU23" s="92">
        <f t="shared" si="731"/>
        <v>4.8988956251133364E-2</v>
      </c>
      <c r="QV23" s="93">
        <f t="shared" si="732"/>
        <v>49646.758231032865</v>
      </c>
      <c r="QW23" s="93">
        <f t="shared" si="733"/>
        <v>0</v>
      </c>
      <c r="QX23" s="88"/>
      <c r="QY23" s="88"/>
      <c r="QZ23" s="94">
        <f t="shared" si="1000"/>
        <v>2910.5204338605304</v>
      </c>
      <c r="RA23" s="95">
        <f t="shared" si="734"/>
        <v>1.4934176753340371</v>
      </c>
      <c r="RB23" s="96">
        <f t="shared" si="1001"/>
        <v>0.2702506164573949</v>
      </c>
      <c r="RC23" s="92">
        <f t="shared" si="735"/>
        <v>4.8988956251133364E-2</v>
      </c>
      <c r="RD23" s="93">
        <f t="shared" si="736"/>
        <v>49646.758231032865</v>
      </c>
      <c r="RE23" s="93">
        <f t="shared" si="737"/>
        <v>0</v>
      </c>
      <c r="RF23" s="88"/>
      <c r="RG23" s="88"/>
      <c r="RH23" s="94">
        <f t="shared" si="1002"/>
        <v>2910.5204338605304</v>
      </c>
      <c r="RI23" s="95">
        <f t="shared" si="738"/>
        <v>1.4934176753340371</v>
      </c>
      <c r="RJ23" s="96">
        <f t="shared" si="1003"/>
        <v>0.2702506164573949</v>
      </c>
      <c r="RK23" s="92">
        <f t="shared" si="739"/>
        <v>4.8988956251133364E-2</v>
      </c>
      <c r="RL23" s="93">
        <f t="shared" si="740"/>
        <v>49646.758231032865</v>
      </c>
      <c r="RM23" s="93">
        <f t="shared" si="741"/>
        <v>0</v>
      </c>
      <c r="RN23" s="88"/>
      <c r="RO23" s="88"/>
      <c r="RP23" s="94">
        <f t="shared" si="1004"/>
        <v>2910.5204338605304</v>
      </c>
      <c r="RQ23" s="95">
        <f t="shared" si="742"/>
        <v>1.4934176753340371</v>
      </c>
      <c r="RR23" s="96">
        <f t="shared" si="1005"/>
        <v>0.2702506164573949</v>
      </c>
      <c r="RS23" s="92">
        <f t="shared" si="743"/>
        <v>4.8988956251133364E-2</v>
      </c>
      <c r="RT23" s="93">
        <f t="shared" si="744"/>
        <v>49646.758231032865</v>
      </c>
      <c r="RU23" s="93">
        <f t="shared" si="745"/>
        <v>0</v>
      </c>
      <c r="RV23" s="88"/>
      <c r="RW23" s="88"/>
      <c r="RX23" s="94">
        <f t="shared" si="1006"/>
        <v>2910.5204338605304</v>
      </c>
      <c r="RY23" s="95">
        <f t="shared" si="746"/>
        <v>1.4934176753340371</v>
      </c>
      <c r="RZ23" s="96">
        <f t="shared" si="1007"/>
        <v>0.2702506164573949</v>
      </c>
      <c r="SA23" s="92">
        <f t="shared" si="747"/>
        <v>4.8988956251133364E-2</v>
      </c>
      <c r="SB23" s="93">
        <f t="shared" si="748"/>
        <v>49646.758231032865</v>
      </c>
      <c r="SC23" s="93">
        <f t="shared" si="749"/>
        <v>0</v>
      </c>
      <c r="SD23" s="88"/>
      <c r="SE23" s="88"/>
      <c r="SF23" s="94">
        <f t="shared" si="1008"/>
        <v>2910.5204338605304</v>
      </c>
      <c r="SG23" s="95">
        <f t="shared" si="750"/>
        <v>1.4934176753340371</v>
      </c>
      <c r="SH23" s="96">
        <f t="shared" si="1009"/>
        <v>0.2702506164573949</v>
      </c>
      <c r="SI23" s="92">
        <f t="shared" si="751"/>
        <v>4.8988956251133364E-2</v>
      </c>
      <c r="SJ23" s="93">
        <f t="shared" si="752"/>
        <v>49646.758231032865</v>
      </c>
      <c r="SK23" s="93">
        <f t="shared" si="753"/>
        <v>0</v>
      </c>
      <c r="SL23" s="88"/>
      <c r="SM23" s="88"/>
      <c r="SN23" s="94">
        <f t="shared" si="1010"/>
        <v>2910.5204338605304</v>
      </c>
      <c r="SO23" s="95">
        <f t="shared" si="754"/>
        <v>1.4934176753340371</v>
      </c>
      <c r="SP23" s="96">
        <f t="shared" si="1011"/>
        <v>0.2702506164573949</v>
      </c>
      <c r="SQ23" s="92">
        <f t="shared" si="755"/>
        <v>4.8988956251133364E-2</v>
      </c>
      <c r="SR23" s="93">
        <f t="shared" si="756"/>
        <v>49646.758231032865</v>
      </c>
      <c r="SS23" s="93">
        <f t="shared" si="757"/>
        <v>0</v>
      </c>
      <c r="ST23" s="88"/>
      <c r="SU23" s="88"/>
      <c r="SV23" s="94">
        <f t="shared" si="1012"/>
        <v>2910.5204338605304</v>
      </c>
      <c r="SW23" s="95">
        <f t="shared" si="758"/>
        <v>1.4934176753340371</v>
      </c>
      <c r="SX23" s="96">
        <f t="shared" si="1013"/>
        <v>0.2702506164573949</v>
      </c>
      <c r="SY23" s="92">
        <f t="shared" si="759"/>
        <v>4.8988956251133364E-2</v>
      </c>
      <c r="SZ23" s="93">
        <f t="shared" si="760"/>
        <v>49646.758231032865</v>
      </c>
      <c r="TA23" s="93">
        <f t="shared" si="761"/>
        <v>0</v>
      </c>
      <c r="TB23" s="88"/>
      <c r="TC23" s="88"/>
      <c r="TD23" s="94">
        <f t="shared" si="1014"/>
        <v>2910.5204338605304</v>
      </c>
      <c r="TE23" s="95">
        <f t="shared" si="762"/>
        <v>1.4934176753340371</v>
      </c>
      <c r="TF23" s="96">
        <f t="shared" si="1015"/>
        <v>0.2702506164573949</v>
      </c>
      <c r="TG23" s="92">
        <f t="shared" si="763"/>
        <v>4.8988956251133364E-2</v>
      </c>
      <c r="TH23" s="93">
        <f t="shared" si="764"/>
        <v>49646.758231032865</v>
      </c>
      <c r="TI23" s="93">
        <f t="shared" si="765"/>
        <v>0</v>
      </c>
      <c r="TJ23" s="88"/>
      <c r="TK23" s="88"/>
      <c r="TL23" s="94">
        <f t="shared" si="1016"/>
        <v>2910.5204338605304</v>
      </c>
      <c r="TM23" s="95">
        <f t="shared" si="766"/>
        <v>1.4934176753340371</v>
      </c>
      <c r="TN23" s="96">
        <f t="shared" si="1017"/>
        <v>0.2702506164573949</v>
      </c>
      <c r="TO23" s="92">
        <f t="shared" si="767"/>
        <v>4.8988956251133364E-2</v>
      </c>
      <c r="TP23" s="93">
        <f t="shared" si="768"/>
        <v>49646.758231032865</v>
      </c>
      <c r="TQ23" s="93">
        <f t="shared" si="769"/>
        <v>0</v>
      </c>
      <c r="TR23" s="88"/>
      <c r="TS23" s="88"/>
      <c r="TT23" s="94">
        <f t="shared" si="1018"/>
        <v>2910.5204338605304</v>
      </c>
      <c r="TU23" s="95">
        <f t="shared" si="770"/>
        <v>1.4934176753340371</v>
      </c>
      <c r="TV23" s="96">
        <f t="shared" si="1019"/>
        <v>0.2702506164573949</v>
      </c>
      <c r="TW23" s="92">
        <f t="shared" si="771"/>
        <v>4.8988956251133364E-2</v>
      </c>
      <c r="TX23" s="93">
        <f t="shared" si="772"/>
        <v>49646.758231032865</v>
      </c>
      <c r="TY23" s="93">
        <f t="shared" si="773"/>
        <v>0</v>
      </c>
      <c r="TZ23" s="88"/>
      <c r="UA23" s="88"/>
      <c r="UB23" s="94">
        <f t="shared" si="1020"/>
        <v>2910.5204338605304</v>
      </c>
      <c r="UC23" s="95">
        <f t="shared" si="774"/>
        <v>1.4934176753340371</v>
      </c>
      <c r="UD23" s="96">
        <f t="shared" si="1021"/>
        <v>0.2702506164573949</v>
      </c>
      <c r="UE23" s="92">
        <f t="shared" si="775"/>
        <v>4.8988956251133364E-2</v>
      </c>
      <c r="UF23" s="93">
        <f t="shared" si="776"/>
        <v>49646.758231032865</v>
      </c>
      <c r="UG23" s="93">
        <f t="shared" si="777"/>
        <v>0</v>
      </c>
      <c r="UH23" s="88"/>
      <c r="UI23" s="88"/>
      <c r="UJ23" s="94">
        <f t="shared" si="1022"/>
        <v>2910.5204338605304</v>
      </c>
      <c r="UK23" s="95">
        <f t="shared" si="778"/>
        <v>1.4934176753340371</v>
      </c>
      <c r="UL23" s="96">
        <f t="shared" si="1023"/>
        <v>0.2702506164573949</v>
      </c>
      <c r="UM23" s="92">
        <f t="shared" si="779"/>
        <v>4.8988956251133364E-2</v>
      </c>
      <c r="UN23" s="93">
        <f t="shared" si="780"/>
        <v>49646.758231032865</v>
      </c>
      <c r="UO23" s="93">
        <f t="shared" si="781"/>
        <v>0</v>
      </c>
      <c r="UP23" s="88"/>
      <c r="UQ23" s="88"/>
      <c r="UR23" s="94">
        <f t="shared" si="1024"/>
        <v>2910.5204338605304</v>
      </c>
      <c r="US23" s="95">
        <f t="shared" si="782"/>
        <v>1.4934176753340371</v>
      </c>
      <c r="UT23" s="96">
        <f t="shared" si="1025"/>
        <v>0.2702506164573949</v>
      </c>
      <c r="UU23" s="92">
        <f t="shared" si="783"/>
        <v>4.8988956251133364E-2</v>
      </c>
      <c r="UV23" s="93">
        <f t="shared" si="784"/>
        <v>49646.758231032865</v>
      </c>
      <c r="UW23" s="93">
        <f t="shared" si="785"/>
        <v>0</v>
      </c>
      <c r="UX23" s="88"/>
      <c r="UY23" s="88"/>
      <c r="UZ23" s="94">
        <f t="shared" si="1026"/>
        <v>2910.5204338605304</v>
      </c>
      <c r="VA23" s="95">
        <f t="shared" si="786"/>
        <v>1.4934176753340371</v>
      </c>
      <c r="VB23" s="96">
        <f t="shared" si="1027"/>
        <v>0.2702506164573949</v>
      </c>
      <c r="VC23" s="92">
        <f t="shared" si="787"/>
        <v>4.8988956251133364E-2</v>
      </c>
      <c r="VD23" s="93">
        <f t="shared" si="788"/>
        <v>49646.758231032865</v>
      </c>
      <c r="VE23" s="93">
        <f t="shared" si="789"/>
        <v>0</v>
      </c>
      <c r="VF23" s="88"/>
      <c r="VG23" s="88"/>
      <c r="VH23" s="94">
        <f t="shared" si="1028"/>
        <v>2910.5204338605304</v>
      </c>
      <c r="VI23" s="95">
        <f t="shared" si="790"/>
        <v>1.4934176753340371</v>
      </c>
      <c r="VJ23" s="96">
        <f t="shared" si="1029"/>
        <v>0.2702506164573949</v>
      </c>
      <c r="VK23" s="92">
        <f t="shared" si="791"/>
        <v>4.8988956251133364E-2</v>
      </c>
      <c r="VL23" s="93">
        <f t="shared" si="792"/>
        <v>49646.758231032865</v>
      </c>
      <c r="VM23" s="93">
        <f t="shared" si="793"/>
        <v>0</v>
      </c>
      <c r="VN23" s="88"/>
      <c r="VO23" s="88"/>
      <c r="VP23" s="94">
        <f t="shared" si="1030"/>
        <v>2910.5204338605304</v>
      </c>
      <c r="VQ23" s="95">
        <f t="shared" si="794"/>
        <v>1.4934176753340371</v>
      </c>
      <c r="VR23" s="96">
        <f t="shared" si="1031"/>
        <v>0.2702506164573949</v>
      </c>
      <c r="VS23" s="92">
        <f t="shared" si="795"/>
        <v>4.8988956251133364E-2</v>
      </c>
      <c r="VT23" s="93">
        <f t="shared" si="796"/>
        <v>49646.758231032865</v>
      </c>
      <c r="VU23" s="93">
        <f t="shared" si="797"/>
        <v>0</v>
      </c>
      <c r="VV23" s="88"/>
      <c r="VW23" s="88"/>
      <c r="VX23" s="94">
        <f t="shared" si="1032"/>
        <v>2910.5204338605304</v>
      </c>
      <c r="VY23" s="95">
        <f t="shared" si="798"/>
        <v>1.4934176753340371</v>
      </c>
      <c r="VZ23" s="96">
        <f t="shared" si="1033"/>
        <v>0.2702506164573949</v>
      </c>
      <c r="WA23" s="92">
        <f t="shared" si="799"/>
        <v>4.8988956251133364E-2</v>
      </c>
      <c r="WB23" s="93">
        <f t="shared" si="800"/>
        <v>49646.758231032865</v>
      </c>
      <c r="WC23" s="93">
        <f t="shared" si="801"/>
        <v>0</v>
      </c>
      <c r="WD23" s="88"/>
      <c r="WE23" s="88"/>
      <c r="WF23" s="94">
        <f t="shared" si="1034"/>
        <v>2910.5204338605304</v>
      </c>
      <c r="WG23" s="95">
        <f t="shared" si="802"/>
        <v>1.4934176753340371</v>
      </c>
      <c r="WH23" s="96">
        <f t="shared" si="1035"/>
        <v>0.2702506164573949</v>
      </c>
      <c r="WI23" s="92">
        <f t="shared" si="803"/>
        <v>4.8988956251133364E-2</v>
      </c>
      <c r="WJ23" s="93">
        <f t="shared" si="804"/>
        <v>49646.758231032865</v>
      </c>
      <c r="WK23" s="93">
        <f t="shared" si="805"/>
        <v>0</v>
      </c>
      <c r="WL23" s="88"/>
      <c r="WM23" s="88"/>
      <c r="WN23" s="94">
        <f t="shared" si="1036"/>
        <v>2910.5204338605304</v>
      </c>
      <c r="WO23" s="95">
        <f t="shared" si="806"/>
        <v>1.4934176753340371</v>
      </c>
      <c r="WP23" s="96">
        <f t="shared" si="1037"/>
        <v>0.2702506164573949</v>
      </c>
      <c r="WQ23" s="92">
        <f t="shared" si="807"/>
        <v>4.8988956251133364E-2</v>
      </c>
      <c r="WR23" s="93">
        <f t="shared" si="808"/>
        <v>49646.758231032865</v>
      </c>
      <c r="WS23" s="93">
        <f t="shared" si="809"/>
        <v>0</v>
      </c>
      <c r="WT23" s="88"/>
      <c r="WU23" s="88"/>
      <c r="WV23" s="94">
        <f t="shared" si="1038"/>
        <v>2910.5204338605304</v>
      </c>
      <c r="WW23" s="95">
        <f t="shared" si="810"/>
        <v>1.4934176753340371</v>
      </c>
      <c r="WX23" s="96">
        <f t="shared" si="1039"/>
        <v>0.2702506164573949</v>
      </c>
      <c r="WY23" s="92">
        <f t="shared" si="811"/>
        <v>4.8988956251133364E-2</v>
      </c>
      <c r="WZ23" s="93">
        <f t="shared" si="812"/>
        <v>49646.758231032865</v>
      </c>
      <c r="XA23" s="93">
        <f t="shared" si="813"/>
        <v>0</v>
      </c>
      <c r="XB23" s="88"/>
      <c r="XC23" s="88"/>
      <c r="XD23" s="94">
        <f t="shared" si="1040"/>
        <v>2910.5204338605304</v>
      </c>
      <c r="XE23" s="95">
        <f t="shared" si="814"/>
        <v>1.4934176753340371</v>
      </c>
      <c r="XF23" s="96">
        <f t="shared" si="1041"/>
        <v>0.2702506164573949</v>
      </c>
      <c r="XG23" s="92">
        <f t="shared" si="815"/>
        <v>4.8988956251133364E-2</v>
      </c>
      <c r="XH23" s="93">
        <f t="shared" si="816"/>
        <v>49646.758231032865</v>
      </c>
      <c r="XI23" s="93">
        <f t="shared" si="817"/>
        <v>0</v>
      </c>
      <c r="XJ23" s="88"/>
      <c r="XK23" s="88"/>
      <c r="XL23" s="94">
        <f t="shared" si="1042"/>
        <v>2910.5204338605304</v>
      </c>
      <c r="XM23" s="95">
        <f t="shared" si="818"/>
        <v>1.4934176753340371</v>
      </c>
      <c r="XN23" s="96">
        <f t="shared" si="1043"/>
        <v>0.2702506164573949</v>
      </c>
      <c r="XO23" s="92">
        <f t="shared" si="819"/>
        <v>4.8988956251133364E-2</v>
      </c>
      <c r="XP23" s="93">
        <f t="shared" si="820"/>
        <v>49646.758231032865</v>
      </c>
      <c r="XQ23" s="93">
        <f t="shared" si="821"/>
        <v>0</v>
      </c>
      <c r="XR23" s="88"/>
      <c r="XS23" s="88"/>
      <c r="XT23" s="94">
        <f t="shared" si="1044"/>
        <v>2910.5204338605304</v>
      </c>
      <c r="XU23" s="95">
        <f t="shared" si="822"/>
        <v>1.4934176753340371</v>
      </c>
      <c r="XV23" s="96">
        <f t="shared" si="1045"/>
        <v>0.2702506164573949</v>
      </c>
      <c r="XW23" s="92">
        <f t="shared" si="823"/>
        <v>4.8988956251133364E-2</v>
      </c>
      <c r="XX23" s="93">
        <f t="shared" si="824"/>
        <v>49646.758231032865</v>
      </c>
      <c r="XY23" s="93">
        <f t="shared" si="825"/>
        <v>0</v>
      </c>
      <c r="XZ23" s="88"/>
      <c r="YA23" s="88"/>
      <c r="YB23" s="94">
        <f t="shared" si="1046"/>
        <v>2910.5204338605304</v>
      </c>
      <c r="YC23" s="95">
        <f t="shared" si="826"/>
        <v>1.4934176753340371</v>
      </c>
      <c r="YD23" s="96">
        <f t="shared" si="1047"/>
        <v>0.2702506164573949</v>
      </c>
      <c r="YE23" s="92">
        <f t="shared" si="827"/>
        <v>4.8988956251133364E-2</v>
      </c>
      <c r="YF23" s="93">
        <f t="shared" si="828"/>
        <v>49646.758231032865</v>
      </c>
      <c r="YG23" s="93">
        <f t="shared" si="829"/>
        <v>0</v>
      </c>
      <c r="YH23" s="88"/>
      <c r="YI23" s="88"/>
      <c r="YJ23" s="94">
        <f t="shared" si="1048"/>
        <v>2910.5204338605304</v>
      </c>
      <c r="YK23" s="95">
        <f t="shared" si="830"/>
        <v>1.4934176753340371</v>
      </c>
      <c r="YL23" s="96">
        <f t="shared" si="1049"/>
        <v>0.2702506164573949</v>
      </c>
      <c r="YM23" s="92">
        <f t="shared" si="831"/>
        <v>4.8988956251133364E-2</v>
      </c>
      <c r="YN23" s="93">
        <f t="shared" si="832"/>
        <v>49646.758231032865</v>
      </c>
      <c r="YO23" s="93">
        <f t="shared" si="833"/>
        <v>0</v>
      </c>
      <c r="YP23" s="88"/>
      <c r="YQ23" s="88"/>
      <c r="YR23" s="94">
        <f t="shared" si="1050"/>
        <v>2910.5204338605304</v>
      </c>
      <c r="YS23" s="95">
        <f t="shared" si="834"/>
        <v>1.4934176753340371</v>
      </c>
      <c r="YT23" s="96">
        <f t="shared" si="1051"/>
        <v>0.2702506164573949</v>
      </c>
      <c r="YU23" s="92">
        <f t="shared" si="835"/>
        <v>4.8988956251133364E-2</v>
      </c>
      <c r="YV23" s="93">
        <f t="shared" si="836"/>
        <v>49646.758231032865</v>
      </c>
      <c r="YW23" s="93">
        <f t="shared" si="837"/>
        <v>0</v>
      </c>
      <c r="YX23" s="88"/>
      <c r="YY23" s="88"/>
      <c r="YZ23" s="94">
        <f t="shared" si="1052"/>
        <v>2910.5204338605304</v>
      </c>
      <c r="ZA23" s="95">
        <f t="shared" si="838"/>
        <v>1.4934176753340371</v>
      </c>
      <c r="ZB23" s="96">
        <f t="shared" si="1053"/>
        <v>0.2702506164573949</v>
      </c>
      <c r="ZC23" s="92">
        <f t="shared" si="839"/>
        <v>4.8988956251133364E-2</v>
      </c>
      <c r="ZD23" s="93">
        <f t="shared" si="840"/>
        <v>49646.758231032865</v>
      </c>
      <c r="ZE23" s="93">
        <f t="shared" si="841"/>
        <v>0</v>
      </c>
      <c r="ZF23" s="88"/>
      <c r="ZG23" s="88"/>
      <c r="ZH23" s="94">
        <f t="shared" si="1054"/>
        <v>2910.5204338605304</v>
      </c>
      <c r="ZI23" s="95">
        <f t="shared" si="842"/>
        <v>1.4934176753340371</v>
      </c>
      <c r="ZJ23" s="96">
        <f t="shared" si="1055"/>
        <v>0.2702506164573949</v>
      </c>
      <c r="ZK23" s="92">
        <f t="shared" si="843"/>
        <v>4.8988956251133364E-2</v>
      </c>
      <c r="ZL23" s="93">
        <f t="shared" si="844"/>
        <v>49646.758231032865</v>
      </c>
      <c r="ZM23" s="93">
        <f t="shared" si="845"/>
        <v>0</v>
      </c>
      <c r="ZN23" s="88"/>
      <c r="ZO23" s="88"/>
      <c r="ZP23" s="94">
        <f t="shared" si="1056"/>
        <v>2910.5204338605304</v>
      </c>
      <c r="ZQ23" s="95">
        <f t="shared" si="846"/>
        <v>1.4934176753340371</v>
      </c>
      <c r="ZR23" s="96">
        <f t="shared" si="1057"/>
        <v>0.2702506164573949</v>
      </c>
      <c r="ZS23" s="92">
        <f t="shared" si="847"/>
        <v>4.8988956251133364E-2</v>
      </c>
      <c r="ZT23" s="93">
        <f t="shared" si="848"/>
        <v>49646.758231032865</v>
      </c>
      <c r="ZU23" s="93">
        <f t="shared" si="849"/>
        <v>0</v>
      </c>
      <c r="ZV23" s="88"/>
      <c r="ZW23" s="88"/>
      <c r="ZX23" s="94">
        <f t="shared" si="1058"/>
        <v>2910.5204338605304</v>
      </c>
      <c r="ZY23" s="95">
        <f t="shared" si="850"/>
        <v>1.4934176753340371</v>
      </c>
      <c r="ZZ23" s="96">
        <f t="shared" si="1059"/>
        <v>0.2702506164573949</v>
      </c>
      <c r="AAA23" s="92">
        <f t="shared" si="851"/>
        <v>4.8988956251133364E-2</v>
      </c>
      <c r="AAB23" s="93">
        <f t="shared" si="852"/>
        <v>49646.758231032865</v>
      </c>
      <c r="AAC23" s="93">
        <f t="shared" si="853"/>
        <v>0</v>
      </c>
      <c r="AAD23" s="88"/>
      <c r="AAE23" s="88"/>
      <c r="AAF23" s="94">
        <f t="shared" si="1060"/>
        <v>2910.5204338605304</v>
      </c>
      <c r="AAG23" s="95">
        <f t="shared" si="854"/>
        <v>1.4934176753340371</v>
      </c>
      <c r="AAH23" s="96">
        <f t="shared" si="1061"/>
        <v>0.2702506164573949</v>
      </c>
      <c r="AAI23" s="92">
        <f t="shared" si="855"/>
        <v>4.8988956251133364E-2</v>
      </c>
      <c r="AAJ23" s="93">
        <f t="shared" si="856"/>
        <v>49646.758231032865</v>
      </c>
      <c r="AAK23" s="93">
        <f t="shared" si="857"/>
        <v>0</v>
      </c>
      <c r="AAL23" s="88"/>
      <c r="AAM23" s="88"/>
      <c r="AAN23" s="94">
        <f t="shared" si="1062"/>
        <v>2910.5204338605304</v>
      </c>
      <c r="AAO23" s="95">
        <f t="shared" si="858"/>
        <v>1.4934176753340371</v>
      </c>
      <c r="AAP23" s="96">
        <f t="shared" si="1063"/>
        <v>0.2702506164573949</v>
      </c>
      <c r="AAQ23" s="92">
        <f t="shared" si="859"/>
        <v>4.8988956251133364E-2</v>
      </c>
      <c r="AAR23" s="93">
        <f t="shared" si="860"/>
        <v>49646.758231032865</v>
      </c>
      <c r="AAS23" s="93">
        <f t="shared" si="861"/>
        <v>0</v>
      </c>
      <c r="AAT23" s="88"/>
      <c r="AAU23" s="88"/>
      <c r="AAV23" s="94">
        <f t="shared" si="1064"/>
        <v>2910.5204338605304</v>
      </c>
      <c r="AAW23" s="95">
        <f t="shared" si="862"/>
        <v>1.4934176753340371</v>
      </c>
      <c r="AAX23" s="96">
        <f t="shared" si="1065"/>
        <v>0.2702506164573949</v>
      </c>
      <c r="AAY23" s="92">
        <f t="shared" si="863"/>
        <v>4.8988956251133364E-2</v>
      </c>
      <c r="AAZ23" s="93">
        <f t="shared" si="864"/>
        <v>49646.758231032865</v>
      </c>
      <c r="ABA23" s="93">
        <f t="shared" si="865"/>
        <v>0</v>
      </c>
      <c r="ABB23" s="88"/>
      <c r="ABC23" s="88"/>
      <c r="ABD23" s="94">
        <f t="shared" si="1066"/>
        <v>2910.5204338605304</v>
      </c>
      <c r="ABE23" s="95">
        <f t="shared" si="866"/>
        <v>1.4934176753340371</v>
      </c>
      <c r="ABF23" s="96">
        <f t="shared" si="1067"/>
        <v>0.2702506164573949</v>
      </c>
      <c r="ABG23" s="92">
        <f t="shared" si="867"/>
        <v>4.8988956251133364E-2</v>
      </c>
      <c r="ABH23" s="93">
        <f t="shared" si="868"/>
        <v>49646.758231032865</v>
      </c>
      <c r="ABI23" s="93">
        <f t="shared" si="869"/>
        <v>0</v>
      </c>
      <c r="ABJ23" s="88"/>
      <c r="ABK23" s="88"/>
      <c r="ABL23" s="94">
        <f t="shared" si="1068"/>
        <v>2910.5204338605304</v>
      </c>
      <c r="ABM23" s="95">
        <f t="shared" si="870"/>
        <v>1.4934176753340371</v>
      </c>
      <c r="ABN23" s="96">
        <f t="shared" si="1069"/>
        <v>0.2702506164573949</v>
      </c>
      <c r="ABO23" s="92">
        <f t="shared" si="871"/>
        <v>4.8988956251133364E-2</v>
      </c>
      <c r="ABP23" s="93">
        <f t="shared" si="872"/>
        <v>49646.758231032865</v>
      </c>
      <c r="ABQ23" s="93">
        <f t="shared" si="873"/>
        <v>0</v>
      </c>
      <c r="ABR23" s="88"/>
      <c r="ABS23" s="88"/>
      <c r="ABT23" s="94">
        <f t="shared" si="1070"/>
        <v>2910.5204338605304</v>
      </c>
      <c r="ABU23" s="95">
        <f t="shared" si="874"/>
        <v>1.4934176753340371</v>
      </c>
      <c r="ABV23" s="96">
        <f t="shared" si="1071"/>
        <v>0.2702506164573949</v>
      </c>
      <c r="ABW23" s="92">
        <f t="shared" si="875"/>
        <v>4.8988956251133364E-2</v>
      </c>
      <c r="ABX23" s="93">
        <f t="shared" si="876"/>
        <v>49646.758231032865</v>
      </c>
      <c r="ABY23" s="93">
        <f t="shared" si="877"/>
        <v>0</v>
      </c>
      <c r="ABZ23" s="88"/>
      <c r="ACA23" s="88"/>
      <c r="ACB23" s="94">
        <f t="shared" si="1072"/>
        <v>2910.5204338605304</v>
      </c>
      <c r="ACC23" s="95">
        <f t="shared" si="878"/>
        <v>1.4934176753340371</v>
      </c>
      <c r="ACD23" s="96">
        <f t="shared" si="1073"/>
        <v>0.2702506164573949</v>
      </c>
      <c r="ACE23" s="92">
        <f t="shared" si="879"/>
        <v>4.8988956251133364E-2</v>
      </c>
      <c r="ACF23" s="93">
        <f t="shared" si="880"/>
        <v>49646.758231032865</v>
      </c>
      <c r="ACG23" s="93">
        <f t="shared" si="881"/>
        <v>0</v>
      </c>
      <c r="ACH23" s="88"/>
      <c r="ACI23" s="88"/>
      <c r="ACJ23" s="94">
        <f t="shared" si="1074"/>
        <v>2910.5204338605304</v>
      </c>
      <c r="ACK23" s="95">
        <f t="shared" si="882"/>
        <v>1.4934176753340371</v>
      </c>
      <c r="ACL23" s="96">
        <f t="shared" si="1075"/>
        <v>0.2702506164573949</v>
      </c>
      <c r="ACM23" s="92">
        <f t="shared" si="883"/>
        <v>4.8988956251133364E-2</v>
      </c>
      <c r="ACN23" s="93">
        <f t="shared" si="884"/>
        <v>49646.758231032865</v>
      </c>
      <c r="ACO23" s="93">
        <f t="shared" si="885"/>
        <v>0</v>
      </c>
      <c r="ACP23" s="88"/>
      <c r="ACQ23" s="88"/>
      <c r="ACR23" s="94">
        <f t="shared" si="1076"/>
        <v>2910.5204338605304</v>
      </c>
      <c r="ACS23" s="95">
        <f t="shared" si="886"/>
        <v>1.4934176753340371</v>
      </c>
      <c r="ACT23" s="96">
        <f t="shared" si="1077"/>
        <v>0.2702506164573949</v>
      </c>
      <c r="ACU23" s="92">
        <f t="shared" si="887"/>
        <v>4.8988956251133364E-2</v>
      </c>
      <c r="ACV23" s="93">
        <f t="shared" si="888"/>
        <v>49646.758231032865</v>
      </c>
      <c r="ACW23" s="93">
        <f t="shared" si="889"/>
        <v>0</v>
      </c>
      <c r="ACX23" s="88"/>
      <c r="ACY23" s="88"/>
      <c r="ACZ23" s="94">
        <f t="shared" si="1078"/>
        <v>2910.5204338605304</v>
      </c>
      <c r="ADA23" s="95">
        <f t="shared" si="890"/>
        <v>1.4934176753340371</v>
      </c>
      <c r="ADB23" s="96">
        <f t="shared" si="1079"/>
        <v>0.2702506164573949</v>
      </c>
      <c r="ADC23" s="92">
        <f t="shared" si="891"/>
        <v>4.8988956251133364E-2</v>
      </c>
      <c r="ADD23" s="93">
        <f t="shared" si="892"/>
        <v>49646.758231032865</v>
      </c>
      <c r="ADE23" s="93">
        <f t="shared" si="893"/>
        <v>0</v>
      </c>
      <c r="ADF23" s="88"/>
      <c r="ADG23" s="88"/>
      <c r="ADH23" s="94">
        <f t="shared" si="1080"/>
        <v>2910.5204338605304</v>
      </c>
      <c r="ADI23" s="95">
        <f t="shared" si="894"/>
        <v>1.4934176753340371</v>
      </c>
      <c r="ADJ23" s="96">
        <f t="shared" si="1081"/>
        <v>0.2702506164573949</v>
      </c>
      <c r="ADK23" s="92">
        <f t="shared" si="895"/>
        <v>4.8988956251133364E-2</v>
      </c>
      <c r="ADL23" s="93">
        <f t="shared" si="896"/>
        <v>49646.758231032865</v>
      </c>
      <c r="ADM23" s="93">
        <f t="shared" si="897"/>
        <v>0</v>
      </c>
      <c r="ADN23" s="88"/>
      <c r="ADO23" s="88"/>
      <c r="ADP23" s="94">
        <f t="shared" si="1082"/>
        <v>2910.5204338605304</v>
      </c>
      <c r="ADQ23" s="95">
        <f t="shared" si="898"/>
        <v>1.4934176753340371</v>
      </c>
      <c r="ADR23" s="96">
        <f t="shared" si="1083"/>
        <v>0.2702506164573949</v>
      </c>
      <c r="ADS23" s="92">
        <f t="shared" si="899"/>
        <v>4.8988956251133364E-2</v>
      </c>
      <c r="ADT23" s="93">
        <f t="shared" si="900"/>
        <v>49646.758231032865</v>
      </c>
      <c r="ADU23" s="93">
        <f t="shared" si="901"/>
        <v>0</v>
      </c>
      <c r="ADV23" s="88"/>
      <c r="ADW23" s="88"/>
      <c r="ADX23" s="94">
        <f t="shared" si="1084"/>
        <v>2910.5204338605304</v>
      </c>
      <c r="ADY23" s="95">
        <f t="shared" si="902"/>
        <v>1.4934176753340371</v>
      </c>
      <c r="ADZ23" s="96">
        <f t="shared" si="1085"/>
        <v>0.2702506164573949</v>
      </c>
      <c r="AEA23" s="92">
        <f t="shared" si="903"/>
        <v>4.8988956251133364E-2</v>
      </c>
      <c r="AEB23" s="93">
        <f t="shared" si="904"/>
        <v>49646.758231032865</v>
      </c>
      <c r="AEC23" s="93">
        <f t="shared" si="905"/>
        <v>0</v>
      </c>
      <c r="AED23" s="94">
        <f t="shared" si="1086"/>
        <v>1187154.4662276993</v>
      </c>
      <c r="AEE23" s="97">
        <f t="shared" si="906"/>
        <v>1382970.6256074756</v>
      </c>
      <c r="AEF23" s="88" t="s">
        <v>17</v>
      </c>
    </row>
    <row r="24" spans="1:812" s="35" customFormat="1" ht="28.5" customHeight="1">
      <c r="A24" s="44" t="s">
        <v>145</v>
      </c>
      <c r="B24" s="88" t="s">
        <v>17</v>
      </c>
      <c r="C24" s="88" t="s">
        <v>17</v>
      </c>
      <c r="D24" s="88" t="s">
        <v>17</v>
      </c>
      <c r="E24" s="88" t="s">
        <v>17</v>
      </c>
      <c r="F24" s="88" t="s">
        <v>17</v>
      </c>
      <c r="G24" s="45">
        <f>'Исходные данные'!C26</f>
        <v>1539</v>
      </c>
      <c r="H24" s="45">
        <f>'Исходные данные'!D26</f>
        <v>585900</v>
      </c>
      <c r="I24" s="89">
        <f>'Расчет поправочного коэф'!G25</f>
        <v>4.1310746128326752</v>
      </c>
      <c r="J24" s="45">
        <f t="shared" si="1088"/>
        <v>579540.51785668405</v>
      </c>
      <c r="K24" s="90">
        <f t="shared" si="486"/>
        <v>757.27129165476549</v>
      </c>
      <c r="L24" s="91">
        <f t="shared" si="1089"/>
        <v>0.56745855211933072</v>
      </c>
      <c r="M24" s="91">
        <f t="shared" si="907"/>
        <v>0.13736342363717918</v>
      </c>
      <c r="N24" s="88" t="s">
        <v>17</v>
      </c>
      <c r="O24" s="92">
        <f t="shared" si="1090"/>
        <v>5.1210598809641711E-2</v>
      </c>
      <c r="P24" s="93">
        <f t="shared" si="1091"/>
        <v>105175.79931354885</v>
      </c>
      <c r="Q24" s="93">
        <f t="shared" si="1092"/>
        <v>105175.79931354885</v>
      </c>
      <c r="R24" s="88" t="s">
        <v>17</v>
      </c>
      <c r="S24" s="88" t="s">
        <v>17</v>
      </c>
      <c r="T24" s="94">
        <f t="shared" si="491"/>
        <v>825.6116420859214</v>
      </c>
      <c r="U24" s="95">
        <f t="shared" si="1093"/>
        <v>0.60307755428933618</v>
      </c>
      <c r="V24" s="96">
        <f t="shared" si="908"/>
        <v>0.145985635896275</v>
      </c>
      <c r="W24" s="92">
        <f t="shared" si="1094"/>
        <v>5.2819006879997021E-2</v>
      </c>
      <c r="X24" s="93">
        <f t="shared" si="1095"/>
        <v>111283.68403220759</v>
      </c>
      <c r="Y24" s="93">
        <f t="shared" si="1096"/>
        <v>111283.68403220759</v>
      </c>
      <c r="Z24" s="88" t="s">
        <v>17</v>
      </c>
      <c r="AA24" s="88" t="s">
        <v>17</v>
      </c>
      <c r="AB24" s="94">
        <f t="shared" si="496"/>
        <v>897.92072852660203</v>
      </c>
      <c r="AC24" s="95">
        <f t="shared" si="1097"/>
        <v>0.64006972926356387</v>
      </c>
      <c r="AD24" s="96">
        <f t="shared" si="909"/>
        <v>0.15494024902752082</v>
      </c>
      <c r="AE24" s="92">
        <f t="shared" si="1098"/>
        <v>5.3458455904913244E-2</v>
      </c>
      <c r="AF24" s="93">
        <f t="shared" si="1099"/>
        <v>115415.92564340871</v>
      </c>
      <c r="AG24" s="93">
        <f t="shared" si="1100"/>
        <v>115415.92564340871</v>
      </c>
      <c r="AH24" s="88" t="s">
        <v>17</v>
      </c>
      <c r="AI24" s="88" t="s">
        <v>17</v>
      </c>
      <c r="AJ24" s="94">
        <f t="shared" si="501"/>
        <v>972.91483225851152</v>
      </c>
      <c r="AK24" s="95">
        <f t="shared" si="1101"/>
        <v>0.67747072221407167</v>
      </c>
      <c r="AL24" s="96">
        <f t="shared" si="910"/>
        <v>0.16399382381271746</v>
      </c>
      <c r="AM24" s="92">
        <f t="shared" si="1102"/>
        <v>5.3424442360399338E-2</v>
      </c>
      <c r="AN24" s="93">
        <f t="shared" si="1103"/>
        <v>118076.34751750526</v>
      </c>
      <c r="AO24" s="93">
        <f t="shared" si="1104"/>
        <v>118076.34751750526</v>
      </c>
      <c r="AP24" s="88" t="s">
        <v>17</v>
      </c>
      <c r="AQ24" s="88" t="s">
        <v>17</v>
      </c>
      <c r="AR24" s="94">
        <f t="shared" si="506"/>
        <v>1049.6376051743694</v>
      </c>
      <c r="AS24" s="95">
        <f t="shared" si="1105"/>
        <v>0.71462763349165381</v>
      </c>
      <c r="AT24" s="96">
        <f t="shared" si="911"/>
        <v>0.17298831429278738</v>
      </c>
      <c r="AU24" s="92">
        <f t="shared" si="1106"/>
        <v>5.2928112866906324E-2</v>
      </c>
      <c r="AV24" s="93">
        <f t="shared" si="1107"/>
        <v>119642.25928975455</v>
      </c>
      <c r="AW24" s="93">
        <f t="shared" si="1108"/>
        <v>119642.25928975455</v>
      </c>
      <c r="AX24" s="88" t="s">
        <v>17</v>
      </c>
      <c r="AY24" s="88" t="s">
        <v>17</v>
      </c>
      <c r="AZ24" s="94">
        <f t="shared" si="511"/>
        <v>1127.3778646219032</v>
      </c>
      <c r="BA24" s="95">
        <f t="shared" si="1109"/>
        <v>0.75110735979587551</v>
      </c>
      <c r="BB24" s="96">
        <f t="shared" si="912"/>
        <v>0.18181888011963107</v>
      </c>
      <c r="BC24" s="92">
        <f t="shared" si="1110"/>
        <v>5.2120221267017569E-2</v>
      </c>
      <c r="BD24" s="93">
        <f t="shared" si="1111"/>
        <v>120396.08269115146</v>
      </c>
      <c r="BE24" s="93">
        <f t="shared" si="1112"/>
        <v>120396.08269115146</v>
      </c>
      <c r="BF24" s="88" t="s">
        <v>17</v>
      </c>
      <c r="BG24" s="88" t="s">
        <v>17</v>
      </c>
      <c r="BH24" s="94">
        <f t="shared" si="516"/>
        <v>1205.6079378455233</v>
      </c>
      <c r="BI24" s="95">
        <f t="shared" si="1113"/>
        <v>0.78663158286198398</v>
      </c>
      <c r="BJ24" s="96">
        <f t="shared" si="913"/>
        <v>0.19041814941284521</v>
      </c>
      <c r="BK24" s="92">
        <f t="shared" si="1114"/>
        <v>5.1108204333407681E-2</v>
      </c>
      <c r="BL24" s="93">
        <f t="shared" si="1115"/>
        <v>120549.09710283107</v>
      </c>
      <c r="BM24" s="93">
        <f t="shared" si="1116"/>
        <v>120549.09710283107</v>
      </c>
      <c r="BN24" s="88" t="s">
        <v>17</v>
      </c>
      <c r="BO24" s="88" t="s">
        <v>17</v>
      </c>
      <c r="BP24" s="94">
        <f t="shared" si="521"/>
        <v>1283.9374356381363</v>
      </c>
      <c r="BQ24" s="95">
        <f t="shared" si="1117"/>
        <v>0.82103056475701808</v>
      </c>
      <c r="BR24" s="96">
        <f t="shared" si="914"/>
        <v>0.19874503409030367</v>
      </c>
      <c r="BS24" s="92">
        <f t="shared" si="1118"/>
        <v>4.9968392905352071E-2</v>
      </c>
      <c r="BT24" s="93">
        <f t="shared" si="1119"/>
        <v>120259.26309302518</v>
      </c>
      <c r="BU24" s="93">
        <f t="shared" si="1120"/>
        <v>120259.26309302518</v>
      </c>
      <c r="BV24" s="88" t="s">
        <v>17</v>
      </c>
      <c r="BW24" s="88" t="s">
        <v>17</v>
      </c>
      <c r="BX24" s="94">
        <f t="shared" si="526"/>
        <v>1362.0786072385424</v>
      </c>
      <c r="BY24" s="95">
        <f t="shared" si="1121"/>
        <v>0.85421027402632643</v>
      </c>
      <c r="BZ24" s="96">
        <f t="shared" si="915"/>
        <v>0.20677677216790694</v>
      </c>
      <c r="CA24" s="92">
        <f t="shared" si="1122"/>
        <v>4.8754767413893202E-2</v>
      </c>
      <c r="CB24" s="93">
        <f t="shared" si="1123"/>
        <v>119644.59671436953</v>
      </c>
      <c r="CC24" s="93">
        <f t="shared" si="1124"/>
        <v>119644.59671436953</v>
      </c>
      <c r="CD24" s="88" t="s">
        <v>17</v>
      </c>
      <c r="CE24" s="88" t="s">
        <v>17</v>
      </c>
      <c r="CF24" s="94">
        <f t="shared" si="531"/>
        <v>1439.8203854804981</v>
      </c>
      <c r="CG24" s="95">
        <f t="shared" si="1125"/>
        <v>0.88612899340831131</v>
      </c>
      <c r="CH24" s="96">
        <f t="shared" si="916"/>
        <v>0.21450326524136373</v>
      </c>
      <c r="CI24" s="92">
        <f t="shared" si="1126"/>
        <v>4.7505248805952666E-2</v>
      </c>
      <c r="CJ24" s="93">
        <f t="shared" si="1127"/>
        <v>118793.20195538757</v>
      </c>
      <c r="CK24" s="93">
        <f t="shared" si="1168"/>
        <v>118793.20195538757</v>
      </c>
      <c r="CL24" s="88" t="s">
        <v>17</v>
      </c>
      <c r="CM24" s="88" t="s">
        <v>17</v>
      </c>
      <c r="CN24" s="94">
        <f t="shared" si="536"/>
        <v>1517.0089507536543</v>
      </c>
      <c r="CO24" s="95">
        <f t="shared" si="1128"/>
        <v>0.91678068857566197</v>
      </c>
      <c r="CP24" s="96">
        <f t="shared" si="917"/>
        <v>0.22192305259454659</v>
      </c>
      <c r="CQ24" s="92">
        <f t="shared" si="1129"/>
        <v>4.6246225852641376E-2</v>
      </c>
      <c r="CR24" s="93">
        <f t="shared" si="1130"/>
        <v>117770.79380567852</v>
      </c>
      <c r="CS24" s="93">
        <f t="shared" si="1131"/>
        <v>117770.79380567852</v>
      </c>
      <c r="CT24" s="88" t="s">
        <v>17</v>
      </c>
      <c r="CU24" s="88" t="s">
        <v>17</v>
      </c>
      <c r="CV24" s="94">
        <f t="shared" si="541"/>
        <v>1593.5331832459729</v>
      </c>
      <c r="CW24" s="95">
        <f t="shared" si="1132"/>
        <v>0.94618320666975031</v>
      </c>
      <c r="CX24" s="96">
        <f t="shared" si="918"/>
        <v>0.2290404544450852</v>
      </c>
      <c r="CY24" s="92">
        <f t="shared" si="1133"/>
        <v>4.4995817017339346E-2</v>
      </c>
      <c r="CZ24" s="93">
        <f t="shared" si="1134"/>
        <v>116626.33756567855</v>
      </c>
      <c r="DA24" s="93">
        <f t="shared" si="1135"/>
        <v>116626.33756567855</v>
      </c>
      <c r="DB24" s="88" t="s">
        <v>17</v>
      </c>
      <c r="DC24" s="88" t="s">
        <v>17</v>
      </c>
      <c r="DD24" s="94">
        <f t="shared" si="546"/>
        <v>1669.3137794549909</v>
      </c>
      <c r="DE24" s="95">
        <f t="shared" si="1136"/>
        <v>0.97436992885284035</v>
      </c>
      <c r="DF24" s="96">
        <f t="shared" si="919"/>
        <v>0.23586355129633341</v>
      </c>
      <c r="DG24" s="92">
        <f t="shared" si="1137"/>
        <v>4.3766222318622205E-2</v>
      </c>
      <c r="DH24" s="93">
        <f t="shared" si="1138"/>
        <v>115396.27447327256</v>
      </c>
      <c r="DI24" s="93">
        <f t="shared" si="1139"/>
        <v>115396.27447327256</v>
      </c>
      <c r="DJ24" s="88" t="s">
        <v>17</v>
      </c>
      <c r="DK24" s="88" t="s">
        <v>17</v>
      </c>
      <c r="DL24" s="94">
        <f t="shared" si="551"/>
        <v>1744.295114395389</v>
      </c>
      <c r="DM24" s="95">
        <f t="shared" si="1140"/>
        <v>1.0013838940535242</v>
      </c>
      <c r="DN24" s="96">
        <f t="shared" si="920"/>
        <v>0.24240276148555834</v>
      </c>
      <c r="DO24" s="92">
        <f t="shared" si="1141"/>
        <v>4.2565419613950994E-2</v>
      </c>
      <c r="DP24" s="93">
        <f t="shared" si="1142"/>
        <v>114107.68674857118</v>
      </c>
      <c r="DQ24" s="93">
        <f t="shared" si="1143"/>
        <v>114107.68674857118</v>
      </c>
      <c r="DR24" s="88" t="s">
        <v>17</v>
      </c>
      <c r="DS24" s="88" t="s">
        <v>17</v>
      </c>
      <c r="DT24" s="94">
        <f t="shared" si="556"/>
        <v>1818.4391603658705</v>
      </c>
      <c r="DU24" s="95">
        <f t="shared" si="1144"/>
        <v>1.0272736902779025</v>
      </c>
      <c r="DV24" s="96">
        <f t="shared" si="921"/>
        <v>0.24866984660281929</v>
      </c>
      <c r="DW24" s="92">
        <f t="shared" si="1145"/>
        <v>4.1398387925307784E-2</v>
      </c>
      <c r="DX24" s="93">
        <f t="shared" si="1146"/>
        <v>112780.6672233087</v>
      </c>
      <c r="DY24" s="93">
        <f t="shared" si="1147"/>
        <v>112780.6672233087</v>
      </c>
      <c r="DZ24" s="88" t="s">
        <v>17</v>
      </c>
      <c r="EA24" s="88" t="s">
        <v>17</v>
      </c>
      <c r="EB24" s="94">
        <f t="shared" si="561"/>
        <v>1891.7209454362467</v>
      </c>
      <c r="EC24" s="95">
        <f t="shared" si="1148"/>
        <v>1.0520906089420448</v>
      </c>
      <c r="ED24" s="96">
        <f t="shared" si="922"/>
        <v>0.25467722264658565</v>
      </c>
      <c r="EE24" s="92">
        <f t="shared" si="1149"/>
        <v>4.0267989187734887E-2</v>
      </c>
      <c r="EF24" s="93">
        <f t="shared" si="1150"/>
        <v>111430.09263047234</v>
      </c>
      <c r="EG24" s="93">
        <f t="shared" si="1151"/>
        <v>111430.09263047234</v>
      </c>
      <c r="EH24" s="88" t="s">
        <v>17</v>
      </c>
      <c r="EI24" s="88" t="s">
        <v>17</v>
      </c>
      <c r="EJ24" s="94">
        <f t="shared" si="566"/>
        <v>1964.1251641694971</v>
      </c>
      <c r="EK24" s="95">
        <f t="shared" si="1152"/>
        <v>1.0757563320853676</v>
      </c>
      <c r="EL24" s="96">
        <f t="shared" si="923"/>
        <v>0.26040593136315254</v>
      </c>
      <c r="EM24" s="92">
        <f t="shared" si="1153"/>
        <v>3.9267319791070177E-2</v>
      </c>
      <c r="EN24" s="93">
        <f t="shared" si="1154"/>
        <v>110338.00514370819</v>
      </c>
      <c r="EO24" s="93">
        <f t="shared" si="1155"/>
        <v>110338.00514370819</v>
      </c>
      <c r="EP24" s="88" t="s">
        <v>17</v>
      </c>
      <c r="EQ24" s="88" t="s">
        <v>17</v>
      </c>
      <c r="ER24" s="94">
        <f t="shared" si="571"/>
        <v>2035.8197743993269</v>
      </c>
      <c r="ES24" s="95">
        <f t="shared" si="1156"/>
        <v>1.0983329401614554</v>
      </c>
      <c r="ET24" s="96">
        <f t="shared" si="924"/>
        <v>0.26587100042919082</v>
      </c>
      <c r="EU24" s="92">
        <f t="shared" si="1157"/>
        <v>3.8419051344877553E-2</v>
      </c>
      <c r="EV24" s="93">
        <f t="shared" si="1158"/>
        <v>109594.95848123563</v>
      </c>
      <c r="EW24" s="93">
        <f t="shared" si="1159"/>
        <v>109594.95848123563</v>
      </c>
      <c r="EX24" s="88" t="s">
        <v>17</v>
      </c>
      <c r="EY24" s="88" t="s">
        <v>17</v>
      </c>
      <c r="EZ24" s="94">
        <f t="shared" si="576"/>
        <v>2107.0315732825206</v>
      </c>
      <c r="FA24" s="95">
        <f t="shared" si="1160"/>
        <v>1.1200068315969895</v>
      </c>
      <c r="FB24" s="96">
        <f t="shared" si="925"/>
        <v>0.27111755089531087</v>
      </c>
      <c r="FC24" s="92">
        <f t="shared" si="1161"/>
        <v>3.7664916443000518E-2</v>
      </c>
      <c r="FD24" s="93">
        <f t="shared" si="1162"/>
        <v>109050.08285475436</v>
      </c>
      <c r="FE24" s="93">
        <f t="shared" si="1163"/>
        <v>109050.08285475436</v>
      </c>
      <c r="FF24" s="88" t="s">
        <v>17</v>
      </c>
      <c r="FG24" s="88" t="s">
        <v>17</v>
      </c>
      <c r="FH24" s="94">
        <f t="shared" si="581"/>
        <v>2177.8893269243367</v>
      </c>
      <c r="FI24" s="95">
        <f t="shared" si="1164"/>
        <v>1.1408976361394159</v>
      </c>
      <c r="FJ24" s="96">
        <f t="shared" si="926"/>
        <v>0.27617454126714575</v>
      </c>
      <c r="FK24" s="92">
        <f t="shared" si="1165"/>
        <v>3.69708592808769E-2</v>
      </c>
      <c r="FL24" s="93">
        <f t="shared" si="1166"/>
        <v>108614.370808451</v>
      </c>
      <c r="FM24" s="93">
        <f t="shared" si="1167"/>
        <v>108614.370808451</v>
      </c>
      <c r="FN24" s="88" t="s">
        <v>17</v>
      </c>
      <c r="FO24" s="88" t="s">
        <v>17</v>
      </c>
      <c r="FP24" s="94">
        <f t="shared" si="927"/>
        <v>2248.4639668258642</v>
      </c>
      <c r="FQ24" s="95">
        <f t="shared" si="586"/>
        <v>1.1610851677972618</v>
      </c>
      <c r="FR24" s="96">
        <f t="shared" si="928"/>
        <v>0.28106129194338286</v>
      </c>
      <c r="FS24" s="92">
        <f t="shared" si="587"/>
        <v>3.6317102045779814E-2</v>
      </c>
      <c r="FT24" s="93">
        <f t="shared" si="588"/>
        <v>108235.98181903891</v>
      </c>
      <c r="FU24" s="93">
        <f t="shared" si="589"/>
        <v>48692.711715930127</v>
      </c>
      <c r="FV24" s="88" t="s">
        <v>17</v>
      </c>
      <c r="FW24" s="88" t="s">
        <v>17</v>
      </c>
      <c r="FX24" s="94">
        <f t="shared" si="929"/>
        <v>2280.103155725104</v>
      </c>
      <c r="FY24" s="95">
        <f t="shared" si="590"/>
        <v>1.1699441497574996</v>
      </c>
      <c r="FZ24" s="96">
        <f t="shared" si="930"/>
        <v>0.28320576590972529</v>
      </c>
      <c r="GA24" s="92">
        <f t="shared" si="591"/>
        <v>3.603380679880297E-2</v>
      </c>
      <c r="GB24" s="93">
        <f t="shared" si="592"/>
        <v>108078.20696869408</v>
      </c>
      <c r="GC24" s="93">
        <f t="shared" si="593"/>
        <v>0</v>
      </c>
      <c r="GD24" s="88" t="s">
        <v>17</v>
      </c>
      <c r="GE24" s="88" t="s">
        <v>17</v>
      </c>
      <c r="GF24" s="94">
        <f t="shared" si="931"/>
        <v>2280.103155725104</v>
      </c>
      <c r="GG24" s="95">
        <f t="shared" si="594"/>
        <v>1.1699441497574996</v>
      </c>
      <c r="GH24" s="96">
        <f t="shared" si="932"/>
        <v>0.28320576590972529</v>
      </c>
      <c r="GI24" s="92">
        <f t="shared" si="595"/>
        <v>3.603380679880297E-2</v>
      </c>
      <c r="GJ24" s="93">
        <f t="shared" si="596"/>
        <v>108078.20696869408</v>
      </c>
      <c r="GK24" s="93">
        <f t="shared" si="597"/>
        <v>0</v>
      </c>
      <c r="GL24" s="88"/>
      <c r="GM24" s="88"/>
      <c r="GN24" s="94">
        <f t="shared" si="933"/>
        <v>2280.103155725104</v>
      </c>
      <c r="GO24" s="95">
        <f t="shared" si="598"/>
        <v>1.1699441497574996</v>
      </c>
      <c r="GP24" s="96">
        <f t="shared" si="934"/>
        <v>0.28320576590972529</v>
      </c>
      <c r="GQ24" s="92">
        <f t="shared" si="599"/>
        <v>3.603380679880297E-2</v>
      </c>
      <c r="GR24" s="93">
        <f t="shared" si="600"/>
        <v>108078.20696869408</v>
      </c>
      <c r="GS24" s="93">
        <f t="shared" si="601"/>
        <v>0</v>
      </c>
      <c r="GT24" s="88"/>
      <c r="GU24" s="88"/>
      <c r="GV24" s="94">
        <f t="shared" si="1087"/>
        <v>2280.103155725104</v>
      </c>
      <c r="GW24" s="95">
        <f t="shared" si="602"/>
        <v>1.1699441497574996</v>
      </c>
      <c r="GX24" s="96">
        <f t="shared" si="935"/>
        <v>0.28320576590972529</v>
      </c>
      <c r="GY24" s="92">
        <f t="shared" si="603"/>
        <v>3.603380679880297E-2</v>
      </c>
      <c r="GZ24" s="93">
        <f t="shared" si="604"/>
        <v>108078.20696869408</v>
      </c>
      <c r="HA24" s="93">
        <f t="shared" si="605"/>
        <v>0</v>
      </c>
      <c r="HB24" s="88"/>
      <c r="HC24" s="88"/>
      <c r="HD24" s="94">
        <f t="shared" si="936"/>
        <v>2280.103155725104</v>
      </c>
      <c r="HE24" s="95">
        <f t="shared" si="606"/>
        <v>1.1699441497574996</v>
      </c>
      <c r="HF24" s="96">
        <f t="shared" si="937"/>
        <v>0.28320576590972529</v>
      </c>
      <c r="HG24" s="92">
        <f t="shared" si="607"/>
        <v>3.603380679880297E-2</v>
      </c>
      <c r="HH24" s="93">
        <f t="shared" si="608"/>
        <v>108078.20696869408</v>
      </c>
      <c r="HI24" s="93">
        <f t="shared" si="609"/>
        <v>0</v>
      </c>
      <c r="HJ24" s="88"/>
      <c r="HK24" s="88"/>
      <c r="HL24" s="94">
        <f t="shared" si="938"/>
        <v>2280.103155725104</v>
      </c>
      <c r="HM24" s="95">
        <f t="shared" si="610"/>
        <v>1.1699441497574996</v>
      </c>
      <c r="HN24" s="96">
        <f t="shared" si="939"/>
        <v>0.28320576590972529</v>
      </c>
      <c r="HO24" s="92">
        <f t="shared" si="611"/>
        <v>3.603380679880297E-2</v>
      </c>
      <c r="HP24" s="93">
        <f t="shared" si="612"/>
        <v>108078.20696869408</v>
      </c>
      <c r="HQ24" s="93">
        <f t="shared" si="613"/>
        <v>0</v>
      </c>
      <c r="HR24" s="88"/>
      <c r="HS24" s="88"/>
      <c r="HT24" s="94">
        <f t="shared" si="940"/>
        <v>2280.103155725104</v>
      </c>
      <c r="HU24" s="95">
        <f t="shared" si="614"/>
        <v>1.1699441497574996</v>
      </c>
      <c r="HV24" s="96">
        <f t="shared" si="941"/>
        <v>0.28320576590972529</v>
      </c>
      <c r="HW24" s="92">
        <f t="shared" si="615"/>
        <v>3.603380679880297E-2</v>
      </c>
      <c r="HX24" s="93">
        <f t="shared" si="616"/>
        <v>108078.20696869408</v>
      </c>
      <c r="HY24" s="93">
        <f t="shared" si="617"/>
        <v>0</v>
      </c>
      <c r="HZ24" s="88"/>
      <c r="IA24" s="88"/>
      <c r="IB24" s="94">
        <f t="shared" si="942"/>
        <v>2280.103155725104</v>
      </c>
      <c r="IC24" s="95">
        <f t="shared" si="618"/>
        <v>1.1699441497574996</v>
      </c>
      <c r="ID24" s="96">
        <f t="shared" si="943"/>
        <v>0.28320576590972529</v>
      </c>
      <c r="IE24" s="92">
        <f t="shared" si="619"/>
        <v>3.603380679880297E-2</v>
      </c>
      <c r="IF24" s="93">
        <f t="shared" si="620"/>
        <v>108078.20696869408</v>
      </c>
      <c r="IG24" s="93">
        <f t="shared" si="621"/>
        <v>0</v>
      </c>
      <c r="IH24" s="88"/>
      <c r="II24" s="88"/>
      <c r="IJ24" s="94">
        <f t="shared" si="944"/>
        <v>2280.103155725104</v>
      </c>
      <c r="IK24" s="95">
        <f t="shared" si="622"/>
        <v>1.1699441497574996</v>
      </c>
      <c r="IL24" s="96">
        <f t="shared" si="945"/>
        <v>0.28320576590972529</v>
      </c>
      <c r="IM24" s="92">
        <f t="shared" si="623"/>
        <v>3.603380679880297E-2</v>
      </c>
      <c r="IN24" s="93">
        <f t="shared" si="624"/>
        <v>108078.20696869408</v>
      </c>
      <c r="IO24" s="93">
        <f t="shared" si="625"/>
        <v>0</v>
      </c>
      <c r="IP24" s="88"/>
      <c r="IQ24" s="88"/>
      <c r="IR24" s="94">
        <f t="shared" si="946"/>
        <v>2280.103155725104</v>
      </c>
      <c r="IS24" s="95">
        <f t="shared" si="626"/>
        <v>1.1699441497574996</v>
      </c>
      <c r="IT24" s="96">
        <f t="shared" si="947"/>
        <v>0.28320576590972529</v>
      </c>
      <c r="IU24" s="92">
        <f t="shared" si="627"/>
        <v>3.603380679880297E-2</v>
      </c>
      <c r="IV24" s="93">
        <f t="shared" si="628"/>
        <v>108078.20696869408</v>
      </c>
      <c r="IW24" s="93">
        <f t="shared" si="629"/>
        <v>0</v>
      </c>
      <c r="IX24" s="88"/>
      <c r="IY24" s="88"/>
      <c r="IZ24" s="94">
        <f t="shared" si="948"/>
        <v>2280.103155725104</v>
      </c>
      <c r="JA24" s="95">
        <f t="shared" si="630"/>
        <v>1.1699441497574996</v>
      </c>
      <c r="JB24" s="96">
        <f t="shared" si="949"/>
        <v>0.28320576590972529</v>
      </c>
      <c r="JC24" s="92">
        <f t="shared" si="631"/>
        <v>3.603380679880297E-2</v>
      </c>
      <c r="JD24" s="93">
        <f t="shared" si="632"/>
        <v>108078.20696869408</v>
      </c>
      <c r="JE24" s="93">
        <f t="shared" si="633"/>
        <v>0</v>
      </c>
      <c r="JF24" s="88"/>
      <c r="JG24" s="88"/>
      <c r="JH24" s="94">
        <f t="shared" si="950"/>
        <v>2280.103155725104</v>
      </c>
      <c r="JI24" s="95">
        <f t="shared" si="634"/>
        <v>1.1699441497574996</v>
      </c>
      <c r="JJ24" s="96">
        <f t="shared" si="951"/>
        <v>0.28320576590972529</v>
      </c>
      <c r="JK24" s="92">
        <f t="shared" si="635"/>
        <v>3.603380679880297E-2</v>
      </c>
      <c r="JL24" s="93">
        <f t="shared" si="636"/>
        <v>108078.20696869408</v>
      </c>
      <c r="JM24" s="93">
        <f t="shared" si="637"/>
        <v>0</v>
      </c>
      <c r="JN24" s="88"/>
      <c r="JO24" s="88"/>
      <c r="JP24" s="94">
        <f t="shared" si="952"/>
        <v>2280.103155725104</v>
      </c>
      <c r="JQ24" s="95">
        <f t="shared" si="638"/>
        <v>1.1699441497574996</v>
      </c>
      <c r="JR24" s="96">
        <f t="shared" si="953"/>
        <v>0.28320576590972529</v>
      </c>
      <c r="JS24" s="92">
        <f t="shared" si="639"/>
        <v>3.603380679880297E-2</v>
      </c>
      <c r="JT24" s="93">
        <f t="shared" si="640"/>
        <v>108078.20696869408</v>
      </c>
      <c r="JU24" s="93">
        <f t="shared" si="641"/>
        <v>0</v>
      </c>
      <c r="JV24" s="88"/>
      <c r="JW24" s="88"/>
      <c r="JX24" s="94">
        <f t="shared" si="954"/>
        <v>2280.103155725104</v>
      </c>
      <c r="JY24" s="95">
        <f t="shared" si="642"/>
        <v>1.1699441497574996</v>
      </c>
      <c r="JZ24" s="96">
        <f t="shared" si="955"/>
        <v>0.28320576590972529</v>
      </c>
      <c r="KA24" s="92">
        <f t="shared" si="643"/>
        <v>3.603380679880297E-2</v>
      </c>
      <c r="KB24" s="93">
        <f t="shared" si="644"/>
        <v>108078.20696869408</v>
      </c>
      <c r="KC24" s="93">
        <f t="shared" si="645"/>
        <v>0</v>
      </c>
      <c r="KD24" s="88"/>
      <c r="KE24" s="88"/>
      <c r="KF24" s="94">
        <f t="shared" si="956"/>
        <v>2280.103155725104</v>
      </c>
      <c r="KG24" s="95">
        <f t="shared" si="646"/>
        <v>1.1699441497574996</v>
      </c>
      <c r="KH24" s="96">
        <f t="shared" si="957"/>
        <v>0.28320576590972529</v>
      </c>
      <c r="KI24" s="92">
        <f t="shared" si="647"/>
        <v>3.603380679880297E-2</v>
      </c>
      <c r="KJ24" s="93">
        <f t="shared" si="648"/>
        <v>108078.20696869408</v>
      </c>
      <c r="KK24" s="93">
        <f t="shared" si="649"/>
        <v>0</v>
      </c>
      <c r="KL24" s="88"/>
      <c r="KM24" s="88"/>
      <c r="KN24" s="94">
        <f t="shared" si="958"/>
        <v>2280.103155725104</v>
      </c>
      <c r="KO24" s="95">
        <f t="shared" si="650"/>
        <v>1.1699441497574996</v>
      </c>
      <c r="KP24" s="96">
        <f t="shared" si="959"/>
        <v>0.28320576590972529</v>
      </c>
      <c r="KQ24" s="92">
        <f t="shared" si="651"/>
        <v>3.603380679880297E-2</v>
      </c>
      <c r="KR24" s="93">
        <f t="shared" si="652"/>
        <v>108078.20696869408</v>
      </c>
      <c r="KS24" s="93">
        <f t="shared" si="653"/>
        <v>0</v>
      </c>
      <c r="KT24" s="88"/>
      <c r="KU24" s="88"/>
      <c r="KV24" s="94">
        <f t="shared" si="960"/>
        <v>2280.103155725104</v>
      </c>
      <c r="KW24" s="95">
        <f t="shared" si="654"/>
        <v>1.1699441497574996</v>
      </c>
      <c r="KX24" s="96">
        <f t="shared" si="961"/>
        <v>0.28320576590972529</v>
      </c>
      <c r="KY24" s="92">
        <f t="shared" si="655"/>
        <v>3.603380679880297E-2</v>
      </c>
      <c r="KZ24" s="93">
        <f t="shared" si="656"/>
        <v>108078.20696869408</v>
      </c>
      <c r="LA24" s="93">
        <f t="shared" si="657"/>
        <v>0</v>
      </c>
      <c r="LB24" s="88"/>
      <c r="LC24" s="88"/>
      <c r="LD24" s="94">
        <f t="shared" si="962"/>
        <v>2280.103155725104</v>
      </c>
      <c r="LE24" s="95">
        <f t="shared" si="658"/>
        <v>1.1699441497574996</v>
      </c>
      <c r="LF24" s="96">
        <f t="shared" si="963"/>
        <v>0.28320576590972529</v>
      </c>
      <c r="LG24" s="92">
        <f t="shared" si="659"/>
        <v>3.603380679880297E-2</v>
      </c>
      <c r="LH24" s="93">
        <f t="shared" si="660"/>
        <v>108078.20696869408</v>
      </c>
      <c r="LI24" s="93">
        <f t="shared" si="661"/>
        <v>0</v>
      </c>
      <c r="LJ24" s="88"/>
      <c r="LK24" s="88"/>
      <c r="LL24" s="94">
        <f t="shared" si="964"/>
        <v>2280.103155725104</v>
      </c>
      <c r="LM24" s="95">
        <f t="shared" si="662"/>
        <v>1.1699441497574996</v>
      </c>
      <c r="LN24" s="96">
        <f t="shared" si="965"/>
        <v>0.28320576590972529</v>
      </c>
      <c r="LO24" s="92">
        <f t="shared" si="663"/>
        <v>3.603380679880297E-2</v>
      </c>
      <c r="LP24" s="93">
        <f t="shared" si="664"/>
        <v>108078.20696869408</v>
      </c>
      <c r="LQ24" s="93">
        <f t="shared" si="665"/>
        <v>0</v>
      </c>
      <c r="LR24" s="88"/>
      <c r="LS24" s="88"/>
      <c r="LT24" s="94">
        <f t="shared" si="966"/>
        <v>2280.103155725104</v>
      </c>
      <c r="LU24" s="95">
        <f t="shared" si="666"/>
        <v>1.1699441497574996</v>
      </c>
      <c r="LV24" s="96">
        <f t="shared" si="967"/>
        <v>0.28320576590972529</v>
      </c>
      <c r="LW24" s="92">
        <f t="shared" si="667"/>
        <v>3.603380679880297E-2</v>
      </c>
      <c r="LX24" s="93">
        <f t="shared" si="668"/>
        <v>108078.20696869408</v>
      </c>
      <c r="LY24" s="93">
        <f t="shared" si="669"/>
        <v>0</v>
      </c>
      <c r="LZ24" s="88"/>
      <c r="MA24" s="88"/>
      <c r="MB24" s="94">
        <f t="shared" si="968"/>
        <v>2280.103155725104</v>
      </c>
      <c r="MC24" s="95">
        <f t="shared" si="670"/>
        <v>1.1699441497574996</v>
      </c>
      <c r="MD24" s="96">
        <f t="shared" si="969"/>
        <v>0.28320576590972529</v>
      </c>
      <c r="ME24" s="92">
        <f t="shared" si="671"/>
        <v>3.603380679880297E-2</v>
      </c>
      <c r="MF24" s="93">
        <f t="shared" si="672"/>
        <v>108078.20696869408</v>
      </c>
      <c r="MG24" s="93">
        <f t="shared" si="673"/>
        <v>0</v>
      </c>
      <c r="MH24" s="88"/>
      <c r="MI24" s="88"/>
      <c r="MJ24" s="94">
        <f t="shared" si="970"/>
        <v>2280.103155725104</v>
      </c>
      <c r="MK24" s="95">
        <f t="shared" si="674"/>
        <v>1.1699441497574996</v>
      </c>
      <c r="ML24" s="96">
        <f t="shared" si="971"/>
        <v>0.28320576590972529</v>
      </c>
      <c r="MM24" s="92">
        <f t="shared" si="675"/>
        <v>3.603380679880297E-2</v>
      </c>
      <c r="MN24" s="93">
        <f t="shared" si="676"/>
        <v>108078.20696869408</v>
      </c>
      <c r="MO24" s="93">
        <f t="shared" si="677"/>
        <v>0</v>
      </c>
      <c r="MP24" s="88"/>
      <c r="MQ24" s="88"/>
      <c r="MR24" s="94">
        <f t="shared" si="972"/>
        <v>2280.103155725104</v>
      </c>
      <c r="MS24" s="95">
        <f t="shared" si="678"/>
        <v>1.1699441497574996</v>
      </c>
      <c r="MT24" s="96">
        <f t="shared" si="973"/>
        <v>0.28320576590972529</v>
      </c>
      <c r="MU24" s="92">
        <f t="shared" si="679"/>
        <v>3.603380679880297E-2</v>
      </c>
      <c r="MV24" s="93">
        <f t="shared" si="680"/>
        <v>108078.20696869408</v>
      </c>
      <c r="MW24" s="93">
        <f t="shared" si="681"/>
        <v>0</v>
      </c>
      <c r="MX24" s="88"/>
      <c r="MY24" s="88"/>
      <c r="MZ24" s="94">
        <f t="shared" si="974"/>
        <v>2280.103155725104</v>
      </c>
      <c r="NA24" s="95">
        <f t="shared" si="682"/>
        <v>1.1699441497574996</v>
      </c>
      <c r="NB24" s="96">
        <f t="shared" si="975"/>
        <v>0.28320576590972529</v>
      </c>
      <c r="NC24" s="92">
        <f t="shared" si="683"/>
        <v>3.603380679880297E-2</v>
      </c>
      <c r="ND24" s="93">
        <f t="shared" si="684"/>
        <v>108078.20696869408</v>
      </c>
      <c r="NE24" s="93">
        <f t="shared" si="685"/>
        <v>0</v>
      </c>
      <c r="NF24" s="88"/>
      <c r="NG24" s="88"/>
      <c r="NH24" s="94">
        <f t="shared" si="976"/>
        <v>2280.103155725104</v>
      </c>
      <c r="NI24" s="95">
        <f t="shared" si="686"/>
        <v>1.1699441497574996</v>
      </c>
      <c r="NJ24" s="96">
        <f t="shared" si="977"/>
        <v>0.28320576590972529</v>
      </c>
      <c r="NK24" s="92">
        <f t="shared" si="687"/>
        <v>3.603380679880297E-2</v>
      </c>
      <c r="NL24" s="93">
        <f t="shared" si="688"/>
        <v>108078.20696869408</v>
      </c>
      <c r="NM24" s="93">
        <f t="shared" si="689"/>
        <v>0</v>
      </c>
      <c r="NN24" s="88"/>
      <c r="NO24" s="88"/>
      <c r="NP24" s="94">
        <f t="shared" si="978"/>
        <v>2280.103155725104</v>
      </c>
      <c r="NQ24" s="95">
        <f t="shared" si="690"/>
        <v>1.1699441497574996</v>
      </c>
      <c r="NR24" s="96">
        <f t="shared" si="979"/>
        <v>0.28320576590972529</v>
      </c>
      <c r="NS24" s="92">
        <f t="shared" si="691"/>
        <v>3.603380679880297E-2</v>
      </c>
      <c r="NT24" s="93">
        <f t="shared" si="692"/>
        <v>108078.20696869408</v>
      </c>
      <c r="NU24" s="93">
        <f t="shared" si="693"/>
        <v>0</v>
      </c>
      <c r="NV24" s="88"/>
      <c r="NW24" s="88"/>
      <c r="NX24" s="94">
        <f t="shared" si="980"/>
        <v>2280.103155725104</v>
      </c>
      <c r="NY24" s="95">
        <f t="shared" si="694"/>
        <v>1.1699441497574996</v>
      </c>
      <c r="NZ24" s="96">
        <f t="shared" si="981"/>
        <v>0.28320576590972529</v>
      </c>
      <c r="OA24" s="92">
        <f t="shared" si="695"/>
        <v>3.603380679880297E-2</v>
      </c>
      <c r="OB24" s="93">
        <f t="shared" si="696"/>
        <v>108078.20696869408</v>
      </c>
      <c r="OC24" s="93">
        <f t="shared" si="697"/>
        <v>0</v>
      </c>
      <c r="OD24" s="88"/>
      <c r="OE24" s="88"/>
      <c r="OF24" s="94">
        <f t="shared" si="982"/>
        <v>2280.103155725104</v>
      </c>
      <c r="OG24" s="95">
        <f t="shared" si="698"/>
        <v>1.1699441497574996</v>
      </c>
      <c r="OH24" s="96">
        <f t="shared" si="983"/>
        <v>0.28320576590972529</v>
      </c>
      <c r="OI24" s="92">
        <f t="shared" si="699"/>
        <v>3.603380679880297E-2</v>
      </c>
      <c r="OJ24" s="93">
        <f t="shared" si="700"/>
        <v>108078.20696869408</v>
      </c>
      <c r="OK24" s="93">
        <f t="shared" si="701"/>
        <v>0</v>
      </c>
      <c r="OL24" s="88"/>
      <c r="OM24" s="88"/>
      <c r="ON24" s="94">
        <f t="shared" si="984"/>
        <v>2280.103155725104</v>
      </c>
      <c r="OO24" s="95">
        <f t="shared" si="702"/>
        <v>1.1699441497574996</v>
      </c>
      <c r="OP24" s="96">
        <f t="shared" si="985"/>
        <v>0.28320576590972529</v>
      </c>
      <c r="OQ24" s="92">
        <f t="shared" si="703"/>
        <v>3.603380679880297E-2</v>
      </c>
      <c r="OR24" s="93">
        <f t="shared" si="704"/>
        <v>108078.20696869408</v>
      </c>
      <c r="OS24" s="93">
        <f t="shared" si="705"/>
        <v>0</v>
      </c>
      <c r="OT24" s="88"/>
      <c r="OU24" s="88"/>
      <c r="OV24" s="94">
        <f t="shared" si="986"/>
        <v>2280.103155725104</v>
      </c>
      <c r="OW24" s="95">
        <f t="shared" si="706"/>
        <v>1.1699441497574996</v>
      </c>
      <c r="OX24" s="96">
        <f t="shared" si="987"/>
        <v>0.28320576590972529</v>
      </c>
      <c r="OY24" s="92">
        <f t="shared" si="707"/>
        <v>3.603380679880297E-2</v>
      </c>
      <c r="OZ24" s="93">
        <f t="shared" si="708"/>
        <v>108078.20696869408</v>
      </c>
      <c r="PA24" s="93">
        <f t="shared" si="709"/>
        <v>0</v>
      </c>
      <c r="PB24" s="88"/>
      <c r="PC24" s="88"/>
      <c r="PD24" s="94">
        <f t="shared" si="988"/>
        <v>2280.103155725104</v>
      </c>
      <c r="PE24" s="95">
        <f t="shared" si="710"/>
        <v>1.1699441497574996</v>
      </c>
      <c r="PF24" s="96">
        <f t="shared" si="989"/>
        <v>0.28320576590972529</v>
      </c>
      <c r="PG24" s="92">
        <f t="shared" si="711"/>
        <v>3.603380679880297E-2</v>
      </c>
      <c r="PH24" s="93">
        <f t="shared" si="712"/>
        <v>108078.20696869408</v>
      </c>
      <c r="PI24" s="93">
        <f t="shared" si="713"/>
        <v>0</v>
      </c>
      <c r="PJ24" s="88"/>
      <c r="PK24" s="88"/>
      <c r="PL24" s="94">
        <f t="shared" si="990"/>
        <v>2280.103155725104</v>
      </c>
      <c r="PM24" s="95">
        <f t="shared" si="714"/>
        <v>1.1699441497574996</v>
      </c>
      <c r="PN24" s="96">
        <f t="shared" si="991"/>
        <v>0.28320576590972529</v>
      </c>
      <c r="PO24" s="92">
        <f t="shared" si="715"/>
        <v>3.603380679880297E-2</v>
      </c>
      <c r="PP24" s="93">
        <f t="shared" si="716"/>
        <v>108078.20696869408</v>
      </c>
      <c r="PQ24" s="93">
        <f t="shared" si="717"/>
        <v>0</v>
      </c>
      <c r="PR24" s="88"/>
      <c r="PS24" s="88"/>
      <c r="PT24" s="94">
        <f t="shared" si="992"/>
        <v>2280.103155725104</v>
      </c>
      <c r="PU24" s="95">
        <f t="shared" si="718"/>
        <v>1.1699441497574996</v>
      </c>
      <c r="PV24" s="96">
        <f t="shared" si="993"/>
        <v>0.28320576590972529</v>
      </c>
      <c r="PW24" s="92">
        <f t="shared" si="719"/>
        <v>3.603380679880297E-2</v>
      </c>
      <c r="PX24" s="93">
        <f t="shared" si="720"/>
        <v>108078.20696869408</v>
      </c>
      <c r="PY24" s="93">
        <f t="shared" si="721"/>
        <v>0</v>
      </c>
      <c r="PZ24" s="88"/>
      <c r="QA24" s="88"/>
      <c r="QB24" s="94">
        <f t="shared" si="994"/>
        <v>2280.103155725104</v>
      </c>
      <c r="QC24" s="95">
        <f t="shared" si="722"/>
        <v>1.1699441497574996</v>
      </c>
      <c r="QD24" s="96">
        <f t="shared" si="995"/>
        <v>0.28320576590972529</v>
      </c>
      <c r="QE24" s="92">
        <f t="shared" si="723"/>
        <v>3.603380679880297E-2</v>
      </c>
      <c r="QF24" s="93">
        <f t="shared" si="724"/>
        <v>108078.20696869408</v>
      </c>
      <c r="QG24" s="93">
        <f t="shared" si="725"/>
        <v>0</v>
      </c>
      <c r="QH24" s="88"/>
      <c r="QI24" s="88"/>
      <c r="QJ24" s="94">
        <f t="shared" si="996"/>
        <v>2280.103155725104</v>
      </c>
      <c r="QK24" s="95">
        <f t="shared" si="726"/>
        <v>1.1699441497574996</v>
      </c>
      <c r="QL24" s="96">
        <f t="shared" si="997"/>
        <v>0.28320576590972529</v>
      </c>
      <c r="QM24" s="92">
        <f t="shared" si="727"/>
        <v>3.603380679880297E-2</v>
      </c>
      <c r="QN24" s="93">
        <f t="shared" si="728"/>
        <v>108078.20696869408</v>
      </c>
      <c r="QO24" s="93">
        <f t="shared" si="729"/>
        <v>0</v>
      </c>
      <c r="QP24" s="88"/>
      <c r="QQ24" s="88"/>
      <c r="QR24" s="94">
        <f t="shared" si="998"/>
        <v>2280.103155725104</v>
      </c>
      <c r="QS24" s="95">
        <f t="shared" si="730"/>
        <v>1.1699441497574996</v>
      </c>
      <c r="QT24" s="96">
        <f t="shared" si="999"/>
        <v>0.28320576590972529</v>
      </c>
      <c r="QU24" s="92">
        <f t="shared" si="731"/>
        <v>3.603380679880297E-2</v>
      </c>
      <c r="QV24" s="93">
        <f t="shared" si="732"/>
        <v>108078.20696869408</v>
      </c>
      <c r="QW24" s="93">
        <f t="shared" si="733"/>
        <v>0</v>
      </c>
      <c r="QX24" s="88"/>
      <c r="QY24" s="88"/>
      <c r="QZ24" s="94">
        <f t="shared" si="1000"/>
        <v>2280.103155725104</v>
      </c>
      <c r="RA24" s="95">
        <f t="shared" si="734"/>
        <v>1.1699441497574996</v>
      </c>
      <c r="RB24" s="96">
        <f t="shared" si="1001"/>
        <v>0.28320576590972529</v>
      </c>
      <c r="RC24" s="92">
        <f t="shared" si="735"/>
        <v>3.603380679880297E-2</v>
      </c>
      <c r="RD24" s="93">
        <f t="shared" si="736"/>
        <v>108078.20696869408</v>
      </c>
      <c r="RE24" s="93">
        <f t="shared" si="737"/>
        <v>0</v>
      </c>
      <c r="RF24" s="88"/>
      <c r="RG24" s="88"/>
      <c r="RH24" s="94">
        <f t="shared" si="1002"/>
        <v>2280.103155725104</v>
      </c>
      <c r="RI24" s="95">
        <f t="shared" si="738"/>
        <v>1.1699441497574996</v>
      </c>
      <c r="RJ24" s="96">
        <f t="shared" si="1003"/>
        <v>0.28320576590972529</v>
      </c>
      <c r="RK24" s="92">
        <f t="shared" si="739"/>
        <v>3.603380679880297E-2</v>
      </c>
      <c r="RL24" s="93">
        <f t="shared" si="740"/>
        <v>108078.20696869408</v>
      </c>
      <c r="RM24" s="93">
        <f t="shared" si="741"/>
        <v>0</v>
      </c>
      <c r="RN24" s="88"/>
      <c r="RO24" s="88"/>
      <c r="RP24" s="94">
        <f t="shared" si="1004"/>
        <v>2280.103155725104</v>
      </c>
      <c r="RQ24" s="95">
        <f t="shared" si="742"/>
        <v>1.1699441497574996</v>
      </c>
      <c r="RR24" s="96">
        <f t="shared" si="1005"/>
        <v>0.28320576590972529</v>
      </c>
      <c r="RS24" s="92">
        <f t="shared" si="743"/>
        <v>3.603380679880297E-2</v>
      </c>
      <c r="RT24" s="93">
        <f t="shared" si="744"/>
        <v>108078.20696869408</v>
      </c>
      <c r="RU24" s="93">
        <f t="shared" si="745"/>
        <v>0</v>
      </c>
      <c r="RV24" s="88"/>
      <c r="RW24" s="88"/>
      <c r="RX24" s="94">
        <f t="shared" si="1006"/>
        <v>2280.103155725104</v>
      </c>
      <c r="RY24" s="95">
        <f t="shared" si="746"/>
        <v>1.1699441497574996</v>
      </c>
      <c r="RZ24" s="96">
        <f t="shared" si="1007"/>
        <v>0.28320576590972529</v>
      </c>
      <c r="SA24" s="92">
        <f t="shared" si="747"/>
        <v>3.603380679880297E-2</v>
      </c>
      <c r="SB24" s="93">
        <f t="shared" si="748"/>
        <v>108078.20696869408</v>
      </c>
      <c r="SC24" s="93">
        <f t="shared" si="749"/>
        <v>0</v>
      </c>
      <c r="SD24" s="88"/>
      <c r="SE24" s="88"/>
      <c r="SF24" s="94">
        <f t="shared" si="1008"/>
        <v>2280.103155725104</v>
      </c>
      <c r="SG24" s="95">
        <f t="shared" si="750"/>
        <v>1.1699441497574996</v>
      </c>
      <c r="SH24" s="96">
        <f t="shared" si="1009"/>
        <v>0.28320576590972529</v>
      </c>
      <c r="SI24" s="92">
        <f t="shared" si="751"/>
        <v>3.603380679880297E-2</v>
      </c>
      <c r="SJ24" s="93">
        <f t="shared" si="752"/>
        <v>108078.20696869408</v>
      </c>
      <c r="SK24" s="93">
        <f t="shared" si="753"/>
        <v>0</v>
      </c>
      <c r="SL24" s="88"/>
      <c r="SM24" s="88"/>
      <c r="SN24" s="94">
        <f t="shared" si="1010"/>
        <v>2280.103155725104</v>
      </c>
      <c r="SO24" s="95">
        <f t="shared" si="754"/>
        <v>1.1699441497574996</v>
      </c>
      <c r="SP24" s="96">
        <f t="shared" si="1011"/>
        <v>0.28320576590972529</v>
      </c>
      <c r="SQ24" s="92">
        <f t="shared" si="755"/>
        <v>3.603380679880297E-2</v>
      </c>
      <c r="SR24" s="93">
        <f t="shared" si="756"/>
        <v>108078.20696869408</v>
      </c>
      <c r="SS24" s="93">
        <f t="shared" si="757"/>
        <v>0</v>
      </c>
      <c r="ST24" s="88"/>
      <c r="SU24" s="88"/>
      <c r="SV24" s="94">
        <f t="shared" si="1012"/>
        <v>2280.103155725104</v>
      </c>
      <c r="SW24" s="95">
        <f t="shared" si="758"/>
        <v>1.1699441497574996</v>
      </c>
      <c r="SX24" s="96">
        <f t="shared" si="1013"/>
        <v>0.28320576590972529</v>
      </c>
      <c r="SY24" s="92">
        <f t="shared" si="759"/>
        <v>3.603380679880297E-2</v>
      </c>
      <c r="SZ24" s="93">
        <f t="shared" si="760"/>
        <v>108078.20696869408</v>
      </c>
      <c r="TA24" s="93">
        <f t="shared" si="761"/>
        <v>0</v>
      </c>
      <c r="TB24" s="88"/>
      <c r="TC24" s="88"/>
      <c r="TD24" s="94">
        <f t="shared" si="1014"/>
        <v>2280.103155725104</v>
      </c>
      <c r="TE24" s="95">
        <f t="shared" si="762"/>
        <v>1.1699441497574996</v>
      </c>
      <c r="TF24" s="96">
        <f t="shared" si="1015"/>
        <v>0.28320576590972529</v>
      </c>
      <c r="TG24" s="92">
        <f t="shared" si="763"/>
        <v>3.603380679880297E-2</v>
      </c>
      <c r="TH24" s="93">
        <f t="shared" si="764"/>
        <v>108078.20696869408</v>
      </c>
      <c r="TI24" s="93">
        <f t="shared" si="765"/>
        <v>0</v>
      </c>
      <c r="TJ24" s="88"/>
      <c r="TK24" s="88"/>
      <c r="TL24" s="94">
        <f t="shared" si="1016"/>
        <v>2280.103155725104</v>
      </c>
      <c r="TM24" s="95">
        <f t="shared" si="766"/>
        <v>1.1699441497574996</v>
      </c>
      <c r="TN24" s="96">
        <f t="shared" si="1017"/>
        <v>0.28320576590972529</v>
      </c>
      <c r="TO24" s="92">
        <f t="shared" si="767"/>
        <v>3.603380679880297E-2</v>
      </c>
      <c r="TP24" s="93">
        <f t="shared" si="768"/>
        <v>108078.20696869408</v>
      </c>
      <c r="TQ24" s="93">
        <f t="shared" si="769"/>
        <v>0</v>
      </c>
      <c r="TR24" s="88"/>
      <c r="TS24" s="88"/>
      <c r="TT24" s="94">
        <f t="shared" si="1018"/>
        <v>2280.103155725104</v>
      </c>
      <c r="TU24" s="95">
        <f t="shared" si="770"/>
        <v>1.1699441497574996</v>
      </c>
      <c r="TV24" s="96">
        <f t="shared" si="1019"/>
        <v>0.28320576590972529</v>
      </c>
      <c r="TW24" s="92">
        <f t="shared" si="771"/>
        <v>3.603380679880297E-2</v>
      </c>
      <c r="TX24" s="93">
        <f t="shared" si="772"/>
        <v>108078.20696869408</v>
      </c>
      <c r="TY24" s="93">
        <f t="shared" si="773"/>
        <v>0</v>
      </c>
      <c r="TZ24" s="88"/>
      <c r="UA24" s="88"/>
      <c r="UB24" s="94">
        <f t="shared" si="1020"/>
        <v>2280.103155725104</v>
      </c>
      <c r="UC24" s="95">
        <f t="shared" si="774"/>
        <v>1.1699441497574996</v>
      </c>
      <c r="UD24" s="96">
        <f t="shared" si="1021"/>
        <v>0.28320576590972529</v>
      </c>
      <c r="UE24" s="92">
        <f t="shared" si="775"/>
        <v>3.603380679880297E-2</v>
      </c>
      <c r="UF24" s="93">
        <f t="shared" si="776"/>
        <v>108078.20696869408</v>
      </c>
      <c r="UG24" s="93">
        <f t="shared" si="777"/>
        <v>0</v>
      </c>
      <c r="UH24" s="88"/>
      <c r="UI24" s="88"/>
      <c r="UJ24" s="94">
        <f t="shared" si="1022"/>
        <v>2280.103155725104</v>
      </c>
      <c r="UK24" s="95">
        <f t="shared" si="778"/>
        <v>1.1699441497574996</v>
      </c>
      <c r="UL24" s="96">
        <f t="shared" si="1023"/>
        <v>0.28320576590972529</v>
      </c>
      <c r="UM24" s="92">
        <f t="shared" si="779"/>
        <v>3.603380679880297E-2</v>
      </c>
      <c r="UN24" s="93">
        <f t="shared" si="780"/>
        <v>108078.20696869408</v>
      </c>
      <c r="UO24" s="93">
        <f t="shared" si="781"/>
        <v>0</v>
      </c>
      <c r="UP24" s="88"/>
      <c r="UQ24" s="88"/>
      <c r="UR24" s="94">
        <f t="shared" si="1024"/>
        <v>2280.103155725104</v>
      </c>
      <c r="US24" s="95">
        <f t="shared" si="782"/>
        <v>1.1699441497574996</v>
      </c>
      <c r="UT24" s="96">
        <f t="shared" si="1025"/>
        <v>0.28320576590972529</v>
      </c>
      <c r="UU24" s="92">
        <f t="shared" si="783"/>
        <v>3.603380679880297E-2</v>
      </c>
      <c r="UV24" s="93">
        <f t="shared" si="784"/>
        <v>108078.20696869408</v>
      </c>
      <c r="UW24" s="93">
        <f t="shared" si="785"/>
        <v>0</v>
      </c>
      <c r="UX24" s="88"/>
      <c r="UY24" s="88"/>
      <c r="UZ24" s="94">
        <f t="shared" si="1026"/>
        <v>2280.103155725104</v>
      </c>
      <c r="VA24" s="95">
        <f t="shared" si="786"/>
        <v>1.1699441497574996</v>
      </c>
      <c r="VB24" s="96">
        <f t="shared" si="1027"/>
        <v>0.28320576590972529</v>
      </c>
      <c r="VC24" s="92">
        <f t="shared" si="787"/>
        <v>3.603380679880297E-2</v>
      </c>
      <c r="VD24" s="93">
        <f t="shared" si="788"/>
        <v>108078.20696869408</v>
      </c>
      <c r="VE24" s="93">
        <f t="shared" si="789"/>
        <v>0</v>
      </c>
      <c r="VF24" s="88"/>
      <c r="VG24" s="88"/>
      <c r="VH24" s="94">
        <f t="shared" si="1028"/>
        <v>2280.103155725104</v>
      </c>
      <c r="VI24" s="95">
        <f t="shared" si="790"/>
        <v>1.1699441497574996</v>
      </c>
      <c r="VJ24" s="96">
        <f t="shared" si="1029"/>
        <v>0.28320576590972529</v>
      </c>
      <c r="VK24" s="92">
        <f t="shared" si="791"/>
        <v>3.603380679880297E-2</v>
      </c>
      <c r="VL24" s="93">
        <f t="shared" si="792"/>
        <v>108078.20696869408</v>
      </c>
      <c r="VM24" s="93">
        <f t="shared" si="793"/>
        <v>0</v>
      </c>
      <c r="VN24" s="88"/>
      <c r="VO24" s="88"/>
      <c r="VP24" s="94">
        <f t="shared" si="1030"/>
        <v>2280.103155725104</v>
      </c>
      <c r="VQ24" s="95">
        <f t="shared" si="794"/>
        <v>1.1699441497574996</v>
      </c>
      <c r="VR24" s="96">
        <f t="shared" si="1031"/>
        <v>0.28320576590972529</v>
      </c>
      <c r="VS24" s="92">
        <f t="shared" si="795"/>
        <v>3.603380679880297E-2</v>
      </c>
      <c r="VT24" s="93">
        <f t="shared" si="796"/>
        <v>108078.20696869408</v>
      </c>
      <c r="VU24" s="93">
        <f t="shared" si="797"/>
        <v>0</v>
      </c>
      <c r="VV24" s="88"/>
      <c r="VW24" s="88"/>
      <c r="VX24" s="94">
        <f t="shared" si="1032"/>
        <v>2280.103155725104</v>
      </c>
      <c r="VY24" s="95">
        <f t="shared" si="798"/>
        <v>1.1699441497574996</v>
      </c>
      <c r="VZ24" s="96">
        <f t="shared" si="1033"/>
        <v>0.28320576590972529</v>
      </c>
      <c r="WA24" s="92">
        <f t="shared" si="799"/>
        <v>3.603380679880297E-2</v>
      </c>
      <c r="WB24" s="93">
        <f t="shared" si="800"/>
        <v>108078.20696869408</v>
      </c>
      <c r="WC24" s="93">
        <f t="shared" si="801"/>
        <v>0</v>
      </c>
      <c r="WD24" s="88"/>
      <c r="WE24" s="88"/>
      <c r="WF24" s="94">
        <f t="shared" si="1034"/>
        <v>2280.103155725104</v>
      </c>
      <c r="WG24" s="95">
        <f t="shared" si="802"/>
        <v>1.1699441497574996</v>
      </c>
      <c r="WH24" s="96">
        <f t="shared" si="1035"/>
        <v>0.28320576590972529</v>
      </c>
      <c r="WI24" s="92">
        <f t="shared" si="803"/>
        <v>3.603380679880297E-2</v>
      </c>
      <c r="WJ24" s="93">
        <f t="shared" si="804"/>
        <v>108078.20696869408</v>
      </c>
      <c r="WK24" s="93">
        <f t="shared" si="805"/>
        <v>0</v>
      </c>
      <c r="WL24" s="88"/>
      <c r="WM24" s="88"/>
      <c r="WN24" s="94">
        <f t="shared" si="1036"/>
        <v>2280.103155725104</v>
      </c>
      <c r="WO24" s="95">
        <f t="shared" si="806"/>
        <v>1.1699441497574996</v>
      </c>
      <c r="WP24" s="96">
        <f t="shared" si="1037"/>
        <v>0.28320576590972529</v>
      </c>
      <c r="WQ24" s="92">
        <f t="shared" si="807"/>
        <v>3.603380679880297E-2</v>
      </c>
      <c r="WR24" s="93">
        <f t="shared" si="808"/>
        <v>108078.20696869408</v>
      </c>
      <c r="WS24" s="93">
        <f t="shared" si="809"/>
        <v>0</v>
      </c>
      <c r="WT24" s="88"/>
      <c r="WU24" s="88"/>
      <c r="WV24" s="94">
        <f t="shared" si="1038"/>
        <v>2280.103155725104</v>
      </c>
      <c r="WW24" s="95">
        <f t="shared" si="810"/>
        <v>1.1699441497574996</v>
      </c>
      <c r="WX24" s="96">
        <f t="shared" si="1039"/>
        <v>0.28320576590972529</v>
      </c>
      <c r="WY24" s="92">
        <f t="shared" si="811"/>
        <v>3.603380679880297E-2</v>
      </c>
      <c r="WZ24" s="93">
        <f t="shared" si="812"/>
        <v>108078.20696869408</v>
      </c>
      <c r="XA24" s="93">
        <f t="shared" si="813"/>
        <v>0</v>
      </c>
      <c r="XB24" s="88"/>
      <c r="XC24" s="88"/>
      <c r="XD24" s="94">
        <f t="shared" si="1040"/>
        <v>2280.103155725104</v>
      </c>
      <c r="XE24" s="95">
        <f t="shared" si="814"/>
        <v>1.1699441497574996</v>
      </c>
      <c r="XF24" s="96">
        <f t="shared" si="1041"/>
        <v>0.28320576590972529</v>
      </c>
      <c r="XG24" s="92">
        <f t="shared" si="815"/>
        <v>3.603380679880297E-2</v>
      </c>
      <c r="XH24" s="93">
        <f t="shared" si="816"/>
        <v>108078.20696869408</v>
      </c>
      <c r="XI24" s="93">
        <f t="shared" si="817"/>
        <v>0</v>
      </c>
      <c r="XJ24" s="88"/>
      <c r="XK24" s="88"/>
      <c r="XL24" s="94">
        <f t="shared" si="1042"/>
        <v>2280.103155725104</v>
      </c>
      <c r="XM24" s="95">
        <f t="shared" si="818"/>
        <v>1.1699441497574996</v>
      </c>
      <c r="XN24" s="96">
        <f t="shared" si="1043"/>
        <v>0.28320576590972529</v>
      </c>
      <c r="XO24" s="92">
        <f t="shared" si="819"/>
        <v>3.603380679880297E-2</v>
      </c>
      <c r="XP24" s="93">
        <f t="shared" si="820"/>
        <v>108078.20696869408</v>
      </c>
      <c r="XQ24" s="93">
        <f t="shared" si="821"/>
        <v>0</v>
      </c>
      <c r="XR24" s="88"/>
      <c r="XS24" s="88"/>
      <c r="XT24" s="94">
        <f t="shared" si="1044"/>
        <v>2280.103155725104</v>
      </c>
      <c r="XU24" s="95">
        <f t="shared" si="822"/>
        <v>1.1699441497574996</v>
      </c>
      <c r="XV24" s="96">
        <f t="shared" si="1045"/>
        <v>0.28320576590972529</v>
      </c>
      <c r="XW24" s="92">
        <f t="shared" si="823"/>
        <v>3.603380679880297E-2</v>
      </c>
      <c r="XX24" s="93">
        <f t="shared" si="824"/>
        <v>108078.20696869408</v>
      </c>
      <c r="XY24" s="93">
        <f t="shared" si="825"/>
        <v>0</v>
      </c>
      <c r="XZ24" s="88"/>
      <c r="YA24" s="88"/>
      <c r="YB24" s="94">
        <f t="shared" si="1046"/>
        <v>2280.103155725104</v>
      </c>
      <c r="YC24" s="95">
        <f t="shared" si="826"/>
        <v>1.1699441497574996</v>
      </c>
      <c r="YD24" s="96">
        <f t="shared" si="1047"/>
        <v>0.28320576590972529</v>
      </c>
      <c r="YE24" s="92">
        <f t="shared" si="827"/>
        <v>3.603380679880297E-2</v>
      </c>
      <c r="YF24" s="93">
        <f t="shared" si="828"/>
        <v>108078.20696869408</v>
      </c>
      <c r="YG24" s="93">
        <f t="shared" si="829"/>
        <v>0</v>
      </c>
      <c r="YH24" s="88"/>
      <c r="YI24" s="88"/>
      <c r="YJ24" s="94">
        <f t="shared" si="1048"/>
        <v>2280.103155725104</v>
      </c>
      <c r="YK24" s="95">
        <f t="shared" si="830"/>
        <v>1.1699441497574996</v>
      </c>
      <c r="YL24" s="96">
        <f t="shared" si="1049"/>
        <v>0.28320576590972529</v>
      </c>
      <c r="YM24" s="92">
        <f t="shared" si="831"/>
        <v>3.603380679880297E-2</v>
      </c>
      <c r="YN24" s="93">
        <f t="shared" si="832"/>
        <v>108078.20696869408</v>
      </c>
      <c r="YO24" s="93">
        <f t="shared" si="833"/>
        <v>0</v>
      </c>
      <c r="YP24" s="88"/>
      <c r="YQ24" s="88"/>
      <c r="YR24" s="94">
        <f t="shared" si="1050"/>
        <v>2280.103155725104</v>
      </c>
      <c r="YS24" s="95">
        <f t="shared" si="834"/>
        <v>1.1699441497574996</v>
      </c>
      <c r="YT24" s="96">
        <f t="shared" si="1051"/>
        <v>0.28320576590972529</v>
      </c>
      <c r="YU24" s="92">
        <f t="shared" si="835"/>
        <v>3.603380679880297E-2</v>
      </c>
      <c r="YV24" s="93">
        <f t="shared" si="836"/>
        <v>108078.20696869408</v>
      </c>
      <c r="YW24" s="93">
        <f t="shared" si="837"/>
        <v>0</v>
      </c>
      <c r="YX24" s="88"/>
      <c r="YY24" s="88"/>
      <c r="YZ24" s="94">
        <f t="shared" si="1052"/>
        <v>2280.103155725104</v>
      </c>
      <c r="ZA24" s="95">
        <f t="shared" si="838"/>
        <v>1.1699441497574996</v>
      </c>
      <c r="ZB24" s="96">
        <f t="shared" si="1053"/>
        <v>0.28320576590972529</v>
      </c>
      <c r="ZC24" s="92">
        <f t="shared" si="839"/>
        <v>3.603380679880297E-2</v>
      </c>
      <c r="ZD24" s="93">
        <f t="shared" si="840"/>
        <v>108078.20696869408</v>
      </c>
      <c r="ZE24" s="93">
        <f t="shared" si="841"/>
        <v>0</v>
      </c>
      <c r="ZF24" s="88"/>
      <c r="ZG24" s="88"/>
      <c r="ZH24" s="94">
        <f t="shared" si="1054"/>
        <v>2280.103155725104</v>
      </c>
      <c r="ZI24" s="95">
        <f t="shared" si="842"/>
        <v>1.1699441497574996</v>
      </c>
      <c r="ZJ24" s="96">
        <f t="shared" si="1055"/>
        <v>0.28320576590972529</v>
      </c>
      <c r="ZK24" s="92">
        <f t="shared" si="843"/>
        <v>3.603380679880297E-2</v>
      </c>
      <c r="ZL24" s="93">
        <f t="shared" si="844"/>
        <v>108078.20696869408</v>
      </c>
      <c r="ZM24" s="93">
        <f t="shared" si="845"/>
        <v>0</v>
      </c>
      <c r="ZN24" s="88"/>
      <c r="ZO24" s="88"/>
      <c r="ZP24" s="94">
        <f t="shared" si="1056"/>
        <v>2280.103155725104</v>
      </c>
      <c r="ZQ24" s="95">
        <f t="shared" si="846"/>
        <v>1.1699441497574996</v>
      </c>
      <c r="ZR24" s="96">
        <f t="shared" si="1057"/>
        <v>0.28320576590972529</v>
      </c>
      <c r="ZS24" s="92">
        <f t="shared" si="847"/>
        <v>3.603380679880297E-2</v>
      </c>
      <c r="ZT24" s="93">
        <f t="shared" si="848"/>
        <v>108078.20696869408</v>
      </c>
      <c r="ZU24" s="93">
        <f t="shared" si="849"/>
        <v>0</v>
      </c>
      <c r="ZV24" s="88"/>
      <c r="ZW24" s="88"/>
      <c r="ZX24" s="94">
        <f t="shared" si="1058"/>
        <v>2280.103155725104</v>
      </c>
      <c r="ZY24" s="95">
        <f t="shared" si="850"/>
        <v>1.1699441497574996</v>
      </c>
      <c r="ZZ24" s="96">
        <f t="shared" si="1059"/>
        <v>0.28320576590972529</v>
      </c>
      <c r="AAA24" s="92">
        <f t="shared" si="851"/>
        <v>3.603380679880297E-2</v>
      </c>
      <c r="AAB24" s="93">
        <f t="shared" si="852"/>
        <v>108078.20696869408</v>
      </c>
      <c r="AAC24" s="93">
        <f t="shared" si="853"/>
        <v>0</v>
      </c>
      <c r="AAD24" s="88"/>
      <c r="AAE24" s="88"/>
      <c r="AAF24" s="94">
        <f t="shared" si="1060"/>
        <v>2280.103155725104</v>
      </c>
      <c r="AAG24" s="95">
        <f t="shared" si="854"/>
        <v>1.1699441497574996</v>
      </c>
      <c r="AAH24" s="96">
        <f t="shared" si="1061"/>
        <v>0.28320576590972529</v>
      </c>
      <c r="AAI24" s="92">
        <f t="shared" si="855"/>
        <v>3.603380679880297E-2</v>
      </c>
      <c r="AAJ24" s="93">
        <f t="shared" si="856"/>
        <v>108078.20696869408</v>
      </c>
      <c r="AAK24" s="93">
        <f t="shared" si="857"/>
        <v>0</v>
      </c>
      <c r="AAL24" s="88"/>
      <c r="AAM24" s="88"/>
      <c r="AAN24" s="94">
        <f t="shared" si="1062"/>
        <v>2280.103155725104</v>
      </c>
      <c r="AAO24" s="95">
        <f t="shared" si="858"/>
        <v>1.1699441497574996</v>
      </c>
      <c r="AAP24" s="96">
        <f t="shared" si="1063"/>
        <v>0.28320576590972529</v>
      </c>
      <c r="AAQ24" s="92">
        <f t="shared" si="859"/>
        <v>3.603380679880297E-2</v>
      </c>
      <c r="AAR24" s="93">
        <f t="shared" si="860"/>
        <v>108078.20696869408</v>
      </c>
      <c r="AAS24" s="93">
        <f t="shared" si="861"/>
        <v>0</v>
      </c>
      <c r="AAT24" s="88"/>
      <c r="AAU24" s="88"/>
      <c r="AAV24" s="94">
        <f t="shared" si="1064"/>
        <v>2280.103155725104</v>
      </c>
      <c r="AAW24" s="95">
        <f t="shared" si="862"/>
        <v>1.1699441497574996</v>
      </c>
      <c r="AAX24" s="96">
        <f t="shared" si="1065"/>
        <v>0.28320576590972529</v>
      </c>
      <c r="AAY24" s="92">
        <f t="shared" si="863"/>
        <v>3.603380679880297E-2</v>
      </c>
      <c r="AAZ24" s="93">
        <f t="shared" si="864"/>
        <v>108078.20696869408</v>
      </c>
      <c r="ABA24" s="93">
        <f t="shared" si="865"/>
        <v>0</v>
      </c>
      <c r="ABB24" s="88"/>
      <c r="ABC24" s="88"/>
      <c r="ABD24" s="94">
        <f t="shared" si="1066"/>
        <v>2280.103155725104</v>
      </c>
      <c r="ABE24" s="95">
        <f t="shared" si="866"/>
        <v>1.1699441497574996</v>
      </c>
      <c r="ABF24" s="96">
        <f t="shared" si="1067"/>
        <v>0.28320576590972529</v>
      </c>
      <c r="ABG24" s="92">
        <f t="shared" si="867"/>
        <v>3.603380679880297E-2</v>
      </c>
      <c r="ABH24" s="93">
        <f t="shared" si="868"/>
        <v>108078.20696869408</v>
      </c>
      <c r="ABI24" s="93">
        <f t="shared" si="869"/>
        <v>0</v>
      </c>
      <c r="ABJ24" s="88"/>
      <c r="ABK24" s="88"/>
      <c r="ABL24" s="94">
        <f t="shared" si="1068"/>
        <v>2280.103155725104</v>
      </c>
      <c r="ABM24" s="95">
        <f t="shared" si="870"/>
        <v>1.1699441497574996</v>
      </c>
      <c r="ABN24" s="96">
        <f t="shared" si="1069"/>
        <v>0.28320576590972529</v>
      </c>
      <c r="ABO24" s="92">
        <f t="shared" si="871"/>
        <v>3.603380679880297E-2</v>
      </c>
      <c r="ABP24" s="93">
        <f t="shared" si="872"/>
        <v>108078.20696869408</v>
      </c>
      <c r="ABQ24" s="93">
        <f t="shared" si="873"/>
        <v>0</v>
      </c>
      <c r="ABR24" s="88"/>
      <c r="ABS24" s="88"/>
      <c r="ABT24" s="94">
        <f t="shared" si="1070"/>
        <v>2280.103155725104</v>
      </c>
      <c r="ABU24" s="95">
        <f t="shared" si="874"/>
        <v>1.1699441497574996</v>
      </c>
      <c r="ABV24" s="96">
        <f t="shared" si="1071"/>
        <v>0.28320576590972529</v>
      </c>
      <c r="ABW24" s="92">
        <f t="shared" si="875"/>
        <v>3.603380679880297E-2</v>
      </c>
      <c r="ABX24" s="93">
        <f t="shared" si="876"/>
        <v>108078.20696869408</v>
      </c>
      <c r="ABY24" s="93">
        <f t="shared" si="877"/>
        <v>0</v>
      </c>
      <c r="ABZ24" s="88"/>
      <c r="ACA24" s="88"/>
      <c r="ACB24" s="94">
        <f t="shared" si="1072"/>
        <v>2280.103155725104</v>
      </c>
      <c r="ACC24" s="95">
        <f t="shared" si="878"/>
        <v>1.1699441497574996</v>
      </c>
      <c r="ACD24" s="96">
        <f t="shared" si="1073"/>
        <v>0.28320576590972529</v>
      </c>
      <c r="ACE24" s="92">
        <f t="shared" si="879"/>
        <v>3.603380679880297E-2</v>
      </c>
      <c r="ACF24" s="93">
        <f t="shared" si="880"/>
        <v>108078.20696869408</v>
      </c>
      <c r="ACG24" s="93">
        <f t="shared" si="881"/>
        <v>0</v>
      </c>
      <c r="ACH24" s="88"/>
      <c r="ACI24" s="88"/>
      <c r="ACJ24" s="94">
        <f t="shared" si="1074"/>
        <v>2280.103155725104</v>
      </c>
      <c r="ACK24" s="95">
        <f t="shared" si="882"/>
        <v>1.1699441497574996</v>
      </c>
      <c r="ACL24" s="96">
        <f t="shared" si="1075"/>
        <v>0.28320576590972529</v>
      </c>
      <c r="ACM24" s="92">
        <f t="shared" si="883"/>
        <v>3.603380679880297E-2</v>
      </c>
      <c r="ACN24" s="93">
        <f t="shared" si="884"/>
        <v>108078.20696869408</v>
      </c>
      <c r="ACO24" s="93">
        <f t="shared" si="885"/>
        <v>0</v>
      </c>
      <c r="ACP24" s="88"/>
      <c r="ACQ24" s="88"/>
      <c r="ACR24" s="94">
        <f t="shared" si="1076"/>
        <v>2280.103155725104</v>
      </c>
      <c r="ACS24" s="95">
        <f t="shared" si="886"/>
        <v>1.1699441497574996</v>
      </c>
      <c r="ACT24" s="96">
        <f t="shared" si="1077"/>
        <v>0.28320576590972529</v>
      </c>
      <c r="ACU24" s="92">
        <f t="shared" si="887"/>
        <v>3.603380679880297E-2</v>
      </c>
      <c r="ACV24" s="93">
        <f t="shared" si="888"/>
        <v>108078.20696869408</v>
      </c>
      <c r="ACW24" s="93">
        <f t="shared" si="889"/>
        <v>0</v>
      </c>
      <c r="ACX24" s="88"/>
      <c r="ACY24" s="88"/>
      <c r="ACZ24" s="94">
        <f t="shared" si="1078"/>
        <v>2280.103155725104</v>
      </c>
      <c r="ADA24" s="95">
        <f t="shared" si="890"/>
        <v>1.1699441497574996</v>
      </c>
      <c r="ADB24" s="96">
        <f t="shared" si="1079"/>
        <v>0.28320576590972529</v>
      </c>
      <c r="ADC24" s="92">
        <f t="shared" si="891"/>
        <v>3.603380679880297E-2</v>
      </c>
      <c r="ADD24" s="93">
        <f t="shared" si="892"/>
        <v>108078.20696869408</v>
      </c>
      <c r="ADE24" s="93">
        <f t="shared" si="893"/>
        <v>0</v>
      </c>
      <c r="ADF24" s="88"/>
      <c r="ADG24" s="88"/>
      <c r="ADH24" s="94">
        <f t="shared" si="1080"/>
        <v>2280.103155725104</v>
      </c>
      <c r="ADI24" s="95">
        <f t="shared" si="894"/>
        <v>1.1699441497574996</v>
      </c>
      <c r="ADJ24" s="96">
        <f t="shared" si="1081"/>
        <v>0.28320576590972529</v>
      </c>
      <c r="ADK24" s="92">
        <f t="shared" si="895"/>
        <v>3.603380679880297E-2</v>
      </c>
      <c r="ADL24" s="93">
        <f t="shared" si="896"/>
        <v>108078.20696869408</v>
      </c>
      <c r="ADM24" s="93">
        <f t="shared" si="897"/>
        <v>0</v>
      </c>
      <c r="ADN24" s="88"/>
      <c r="ADO24" s="88"/>
      <c r="ADP24" s="94">
        <f t="shared" si="1082"/>
        <v>2280.103155725104</v>
      </c>
      <c r="ADQ24" s="95">
        <f t="shared" si="898"/>
        <v>1.1699441497574996</v>
      </c>
      <c r="ADR24" s="96">
        <f t="shared" si="1083"/>
        <v>0.28320576590972529</v>
      </c>
      <c r="ADS24" s="92">
        <f t="shared" si="899"/>
        <v>3.603380679880297E-2</v>
      </c>
      <c r="ADT24" s="93">
        <f t="shared" si="900"/>
        <v>108078.20696869408</v>
      </c>
      <c r="ADU24" s="93">
        <f t="shared" si="901"/>
        <v>0</v>
      </c>
      <c r="ADV24" s="88"/>
      <c r="ADW24" s="88"/>
      <c r="ADX24" s="94">
        <f t="shared" si="1084"/>
        <v>2280.103155725104</v>
      </c>
      <c r="ADY24" s="95">
        <f t="shared" si="902"/>
        <v>1.1699441497574996</v>
      </c>
      <c r="ADZ24" s="96">
        <f t="shared" si="1085"/>
        <v>0.28320576590972529</v>
      </c>
      <c r="AEA24" s="92">
        <f t="shared" si="903"/>
        <v>3.603380679880297E-2</v>
      </c>
      <c r="AEB24" s="93">
        <f t="shared" si="904"/>
        <v>108078.20696869408</v>
      </c>
      <c r="AEC24" s="93">
        <f t="shared" si="905"/>
        <v>0</v>
      </c>
      <c r="AED24" s="94">
        <f t="shared" si="1086"/>
        <v>2343638.238804251</v>
      </c>
      <c r="AEE24" s="97">
        <f t="shared" si="906"/>
        <v>2923178.756660935</v>
      </c>
      <c r="AEF24" s="88" t="s">
        <v>17</v>
      </c>
    </row>
    <row r="25" spans="1:812" s="35" customFormat="1" ht="31.5">
      <c r="A25" s="44" t="s">
        <v>146</v>
      </c>
      <c r="B25" s="88" t="s">
        <v>17</v>
      </c>
      <c r="C25" s="88" t="s">
        <v>17</v>
      </c>
      <c r="D25" s="88" t="s">
        <v>17</v>
      </c>
      <c r="E25" s="88" t="s">
        <v>17</v>
      </c>
      <c r="F25" s="88" t="s">
        <v>17</v>
      </c>
      <c r="G25" s="45">
        <f>'Исходные данные'!C27</f>
        <v>1034</v>
      </c>
      <c r="H25" s="45">
        <f>'Исходные данные'!D27</f>
        <v>205100</v>
      </c>
      <c r="I25" s="89">
        <f>'Расчет поправочного коэф'!G26</f>
        <v>4.1601676461038073</v>
      </c>
      <c r="J25" s="45">
        <f t="shared" si="1088"/>
        <v>389372.90153593977</v>
      </c>
      <c r="K25" s="90">
        <f t="shared" si="486"/>
        <v>574.92543668852977</v>
      </c>
      <c r="L25" s="91">
        <f t="shared" si="1089"/>
        <v>0.43081833350230897</v>
      </c>
      <c r="M25" s="91">
        <f t="shared" si="907"/>
        <v>0.1035579260623765</v>
      </c>
      <c r="N25" s="88" t="s">
        <v>17</v>
      </c>
      <c r="O25" s="92">
        <f t="shared" si="1090"/>
        <v>8.5016096384444392E-2</v>
      </c>
      <c r="P25" s="93">
        <f t="shared" si="1091"/>
        <v>117311.08350023111</v>
      </c>
      <c r="Q25" s="93">
        <f t="shared" si="1092"/>
        <v>117311.08350023111</v>
      </c>
      <c r="R25" s="88" t="s">
        <v>17</v>
      </c>
      <c r="S25" s="88" t="s">
        <v>17</v>
      </c>
      <c r="T25" s="94">
        <f t="shared" si="491"/>
        <v>688.37909577966241</v>
      </c>
      <c r="U25" s="95">
        <f t="shared" si="1093"/>
        <v>0.50283445671602978</v>
      </c>
      <c r="V25" s="96">
        <f t="shared" si="908"/>
        <v>0.12086879652240888</v>
      </c>
      <c r="W25" s="92">
        <f t="shared" si="1094"/>
        <v>7.7935846253863142E-2</v>
      </c>
      <c r="X25" s="93">
        <f t="shared" si="1095"/>
        <v>110321.57101172779</v>
      </c>
      <c r="Y25" s="93">
        <f t="shared" si="1096"/>
        <v>110321.57101172779</v>
      </c>
      <c r="Z25" s="88" t="s">
        <v>17</v>
      </c>
      <c r="AA25" s="88" t="s">
        <v>17</v>
      </c>
      <c r="AB25" s="94">
        <f t="shared" si="496"/>
        <v>795.07307161305482</v>
      </c>
      <c r="AC25" s="95">
        <f t="shared" si="1097"/>
        <v>0.56675627315918597</v>
      </c>
      <c r="AD25" s="96">
        <f t="shared" si="909"/>
        <v>0.13623399857214405</v>
      </c>
      <c r="AE25" s="92">
        <f t="shared" si="1098"/>
        <v>7.2164706360290015E-2</v>
      </c>
      <c r="AF25" s="93">
        <f t="shared" si="1099"/>
        <v>104678.16389338183</v>
      </c>
      <c r="AG25" s="93">
        <f t="shared" si="1100"/>
        <v>104678.16389338183</v>
      </c>
      <c r="AH25" s="88" t="s">
        <v>17</v>
      </c>
      <c r="AI25" s="88" t="s">
        <v>17</v>
      </c>
      <c r="AJ25" s="94">
        <f t="shared" si="501"/>
        <v>896.30920690646087</v>
      </c>
      <c r="AK25" s="95">
        <f t="shared" si="1101"/>
        <v>0.62412785332960941</v>
      </c>
      <c r="AL25" s="96">
        <f t="shared" si="910"/>
        <v>0.1500246880469191</v>
      </c>
      <c r="AM25" s="92">
        <f t="shared" si="1102"/>
        <v>6.7393578126197701E-2</v>
      </c>
      <c r="AN25" s="93">
        <f t="shared" si="1103"/>
        <v>100074.48105823493</v>
      </c>
      <c r="AO25" s="93">
        <f t="shared" si="1104"/>
        <v>100074.48105823493</v>
      </c>
      <c r="AP25" s="88" t="s">
        <v>17</v>
      </c>
      <c r="AQ25" s="88" t="s">
        <v>17</v>
      </c>
      <c r="AR25" s="94">
        <f t="shared" si="506"/>
        <v>993.09303771713292</v>
      </c>
      <c r="AS25" s="95">
        <f t="shared" si="1105"/>
        <v>0.67613024141121159</v>
      </c>
      <c r="AT25" s="96">
        <f t="shared" si="911"/>
        <v>0.16252475835786073</v>
      </c>
      <c r="AU25" s="92">
        <f t="shared" si="1106"/>
        <v>6.3391668801832973E-2</v>
      </c>
      <c r="AV25" s="93">
        <f t="shared" si="1107"/>
        <v>96274.727851757227</v>
      </c>
      <c r="AW25" s="93">
        <f t="shared" si="1108"/>
        <v>96274.727851757227</v>
      </c>
      <c r="AX25" s="88" t="s">
        <v>17</v>
      </c>
      <c r="AY25" s="88" t="s">
        <v>17</v>
      </c>
      <c r="AZ25" s="94">
        <f t="shared" si="511"/>
        <v>1086.2020588503603</v>
      </c>
      <c r="BA25" s="95">
        <f t="shared" si="1109"/>
        <v>0.72367427659363992</v>
      </c>
      <c r="BB25" s="96">
        <f t="shared" si="912"/>
        <v>0.17395315240995032</v>
      </c>
      <c r="BC25" s="92">
        <f t="shared" si="1110"/>
        <v>5.9985948976698317E-2</v>
      </c>
      <c r="BD25" s="93">
        <f t="shared" si="1111"/>
        <v>93097.401335370727</v>
      </c>
      <c r="BE25" s="93">
        <f t="shared" si="1112"/>
        <v>93097.401335370727</v>
      </c>
      <c r="BF25" s="88" t="s">
        <v>17</v>
      </c>
      <c r="BG25" s="88" t="s">
        <v>17</v>
      </c>
      <c r="BH25" s="94">
        <f t="shared" si="516"/>
        <v>1176.2382303545874</v>
      </c>
      <c r="BI25" s="95">
        <f t="shared" si="1113"/>
        <v>0.76746852100202745</v>
      </c>
      <c r="BJ25" s="96">
        <f t="shared" si="913"/>
        <v>0.18448019077327277</v>
      </c>
      <c r="BK25" s="92">
        <f t="shared" si="1114"/>
        <v>5.7046162972980125E-2</v>
      </c>
      <c r="BL25" s="93">
        <f t="shared" si="1115"/>
        <v>90402.761455183383</v>
      </c>
      <c r="BM25" s="93">
        <f t="shared" si="1116"/>
        <v>90402.761455183383</v>
      </c>
      <c r="BN25" s="88" t="s">
        <v>17</v>
      </c>
      <c r="BO25" s="88" t="s">
        <v>17</v>
      </c>
      <c r="BP25" s="94">
        <f t="shared" si="521"/>
        <v>1263.6683671584399</v>
      </c>
      <c r="BQ25" s="95">
        <f t="shared" si="1117"/>
        <v>0.80806924415130432</v>
      </c>
      <c r="BR25" s="96">
        <f t="shared" si="914"/>
        <v>0.19423958669264185</v>
      </c>
      <c r="BS25" s="92">
        <f t="shared" si="1118"/>
        <v>5.4473840303013887E-2</v>
      </c>
      <c r="BT25" s="93">
        <f t="shared" si="1119"/>
        <v>88083.196933804866</v>
      </c>
      <c r="BU25" s="93">
        <f t="shared" si="1120"/>
        <v>88083.196933804866</v>
      </c>
      <c r="BV25" s="88" t="s">
        <v>17</v>
      </c>
      <c r="BW25" s="88" t="s">
        <v>17</v>
      </c>
      <c r="BX25" s="94">
        <f t="shared" si="526"/>
        <v>1348.855211388425</v>
      </c>
      <c r="BY25" s="95">
        <f t="shared" si="1121"/>
        <v>0.84591738950948658</v>
      </c>
      <c r="BZ25" s="96">
        <f t="shared" si="915"/>
        <v>0.20333733192260364</v>
      </c>
      <c r="CA25" s="92">
        <f t="shared" si="1122"/>
        <v>5.2194207659196495E-2</v>
      </c>
      <c r="CB25" s="93">
        <f t="shared" si="1123"/>
        <v>86055.816435919201</v>
      </c>
      <c r="CC25" s="93">
        <f t="shared" si="1124"/>
        <v>86055.816435919201</v>
      </c>
      <c r="CD25" s="88" t="s">
        <v>17</v>
      </c>
      <c r="CE25" s="88" t="s">
        <v>17</v>
      </c>
      <c r="CF25" s="94">
        <f t="shared" si="531"/>
        <v>1432.0813394695849</v>
      </c>
      <c r="CG25" s="95">
        <f t="shared" si="1125"/>
        <v>0.88136604302870369</v>
      </c>
      <c r="CH25" s="96">
        <f t="shared" si="916"/>
        <v>0.21185829947361484</v>
      </c>
      <c r="CI25" s="92">
        <f t="shared" si="1126"/>
        <v>5.0150214573701557E-2</v>
      </c>
      <c r="CJ25" s="93">
        <f t="shared" si="1127"/>
        <v>84256.750516382817</v>
      </c>
      <c r="CK25" s="93">
        <f t="shared" si="1168"/>
        <v>84256.750516382817</v>
      </c>
      <c r="CL25" s="88" t="s">
        <v>17</v>
      </c>
      <c r="CM25" s="88" t="s">
        <v>17</v>
      </c>
      <c r="CN25" s="94">
        <f t="shared" si="536"/>
        <v>1513.5675585376532</v>
      </c>
      <c r="CO25" s="95">
        <f t="shared" si="1128"/>
        <v>0.91470093688805532</v>
      </c>
      <c r="CP25" s="96">
        <f t="shared" si="917"/>
        <v>0.21987117219776367</v>
      </c>
      <c r="CQ25" s="92">
        <f t="shared" si="1129"/>
        <v>4.8298106249424294E-2</v>
      </c>
      <c r="CR25" s="93">
        <f t="shared" si="1130"/>
        <v>82636.768914727567</v>
      </c>
      <c r="CS25" s="93">
        <f t="shared" si="1131"/>
        <v>82636.768914727567</v>
      </c>
      <c r="CT25" s="88" t="s">
        <v>17</v>
      </c>
      <c r="CU25" s="88" t="s">
        <v>17</v>
      </c>
      <c r="CV25" s="94">
        <f t="shared" si="541"/>
        <v>1593.4870642578926</v>
      </c>
      <c r="CW25" s="95">
        <f t="shared" si="1132"/>
        <v>0.94615582285842526</v>
      </c>
      <c r="CX25" s="96">
        <f t="shared" si="918"/>
        <v>0.22743213816023608</v>
      </c>
      <c r="CY25" s="92">
        <f t="shared" si="1133"/>
        <v>4.6604133302188461E-2</v>
      </c>
      <c r="CZ25" s="93">
        <f t="shared" si="1134"/>
        <v>81157.909240547233</v>
      </c>
      <c r="DA25" s="93">
        <f t="shared" si="1135"/>
        <v>81157.909240547233</v>
      </c>
      <c r="DB25" s="88" t="s">
        <v>17</v>
      </c>
      <c r="DC25" s="88" t="s">
        <v>17</v>
      </c>
      <c r="DD25" s="94">
        <f t="shared" si="546"/>
        <v>1671.9763381849209</v>
      </c>
      <c r="DE25" s="95">
        <f t="shared" si="1136"/>
        <v>0.97592405078736089</v>
      </c>
      <c r="DF25" s="96">
        <f t="shared" si="919"/>
        <v>0.23458767381678949</v>
      </c>
      <c r="DG25" s="92">
        <f t="shared" si="1137"/>
        <v>4.5042099798166119E-2</v>
      </c>
      <c r="DH25" s="93">
        <f t="shared" si="1138"/>
        <v>79790.883393797965</v>
      </c>
      <c r="DI25" s="93">
        <f t="shared" si="1139"/>
        <v>79790.883393797965</v>
      </c>
      <c r="DJ25" s="88" t="s">
        <v>17</v>
      </c>
      <c r="DK25" s="88" t="s">
        <v>17</v>
      </c>
      <c r="DL25" s="94">
        <f t="shared" si="551"/>
        <v>1749.1435368249577</v>
      </c>
      <c r="DM25" s="95">
        <f t="shared" si="1140"/>
        <v>1.0041673290883812</v>
      </c>
      <c r="DN25" s="96">
        <f t="shared" si="920"/>
        <v>0.24137664981574269</v>
      </c>
      <c r="DO25" s="92">
        <f t="shared" si="1141"/>
        <v>4.3591531283766638E-2</v>
      </c>
      <c r="DP25" s="93">
        <f t="shared" si="1142"/>
        <v>78513.082091465447</v>
      </c>
      <c r="DQ25" s="93">
        <f t="shared" si="1143"/>
        <v>78513.082091465447</v>
      </c>
      <c r="DR25" s="88" t="s">
        <v>17</v>
      </c>
      <c r="DS25" s="88" t="s">
        <v>17</v>
      </c>
      <c r="DT25" s="94">
        <f t="shared" si="556"/>
        <v>1825.0749508399147</v>
      </c>
      <c r="DU25" s="95">
        <f t="shared" si="1144"/>
        <v>1.0310223848269193</v>
      </c>
      <c r="DV25" s="96">
        <f t="shared" si="921"/>
        <v>0.24783193191565736</v>
      </c>
      <c r="DW25" s="92">
        <f t="shared" si="1145"/>
        <v>4.2236302612469717E-2</v>
      </c>
      <c r="DX25" s="93">
        <f t="shared" si="1146"/>
        <v>77307.039397183529</v>
      </c>
      <c r="DY25" s="93">
        <f t="shared" si="1147"/>
        <v>77307.039397183529</v>
      </c>
      <c r="DZ25" s="88" t="s">
        <v>17</v>
      </c>
      <c r="EA25" s="88" t="s">
        <v>17</v>
      </c>
      <c r="EB25" s="94">
        <f t="shared" si="561"/>
        <v>1899.8399792704597</v>
      </c>
      <c r="EC25" s="95">
        <f t="shared" si="1148"/>
        <v>1.0566060525497638</v>
      </c>
      <c r="ED25" s="96">
        <f t="shared" si="922"/>
        <v>0.25398160421235072</v>
      </c>
      <c r="EE25" s="92">
        <f t="shared" si="1149"/>
        <v>4.0963607621969822E-2</v>
      </c>
      <c r="EF25" s="93">
        <f t="shared" si="1150"/>
        <v>76159.251068703175</v>
      </c>
      <c r="EG25" s="93">
        <f t="shared" si="1151"/>
        <v>76159.251068703175</v>
      </c>
      <c r="EH25" s="88" t="s">
        <v>17</v>
      </c>
      <c r="EI25" s="88" t="s">
        <v>17</v>
      </c>
      <c r="EJ25" s="94">
        <f t="shared" si="566"/>
        <v>1973.4949609616619</v>
      </c>
      <c r="EK25" s="95">
        <f t="shared" si="1152"/>
        <v>1.0808881935437926</v>
      </c>
      <c r="EL25" s="96">
        <f t="shared" si="923"/>
        <v>0.25981842211481437</v>
      </c>
      <c r="EM25" s="92">
        <f t="shared" si="1153"/>
        <v>3.9854829039408346E-2</v>
      </c>
      <c r="EN25" s="93">
        <f t="shared" si="1154"/>
        <v>75241.37751760977</v>
      </c>
      <c r="EO25" s="93">
        <f t="shared" si="1155"/>
        <v>75241.37751760977</v>
      </c>
      <c r="EP25" s="88" t="s">
        <v>17</v>
      </c>
      <c r="EQ25" s="88" t="s">
        <v>17</v>
      </c>
      <c r="ER25" s="94">
        <f t="shared" si="571"/>
        <v>2046.2622506305299</v>
      </c>
      <c r="ES25" s="95">
        <f t="shared" si="1156"/>
        <v>1.1039666980047633</v>
      </c>
      <c r="ET25" s="96">
        <f t="shared" si="924"/>
        <v>0.26536591597184311</v>
      </c>
      <c r="EU25" s="92">
        <f t="shared" si="1157"/>
        <v>3.8924135802225257E-2</v>
      </c>
      <c r="EV25" s="93">
        <f t="shared" si="1158"/>
        <v>74601.032377329757</v>
      </c>
      <c r="EW25" s="93">
        <f t="shared" si="1159"/>
        <v>74601.032377329757</v>
      </c>
      <c r="EX25" s="88" t="s">
        <v>17</v>
      </c>
      <c r="EY25" s="88" t="s">
        <v>17</v>
      </c>
      <c r="EZ25" s="94">
        <f t="shared" si="576"/>
        <v>2118.4102509954523</v>
      </c>
      <c r="FA25" s="95">
        <f t="shared" si="1160"/>
        <v>1.1260552444136851</v>
      </c>
      <c r="FB25" s="96">
        <f t="shared" si="925"/>
        <v>0.27067544873300692</v>
      </c>
      <c r="FC25" s="92">
        <f t="shared" si="1161"/>
        <v>3.8107018605304466E-2</v>
      </c>
      <c r="FD25" s="93">
        <f t="shared" si="1162"/>
        <v>74126.907559190906</v>
      </c>
      <c r="FE25" s="93">
        <f t="shared" si="1163"/>
        <v>74126.907559190906</v>
      </c>
      <c r="FF25" s="88" t="s">
        <v>17</v>
      </c>
      <c r="FG25" s="88" t="s">
        <v>17</v>
      </c>
      <c r="FH25" s="94">
        <f t="shared" si="581"/>
        <v>2190.0997167200085</v>
      </c>
      <c r="FI25" s="95">
        <f t="shared" si="1164"/>
        <v>1.1472941066496489</v>
      </c>
      <c r="FJ25" s="96">
        <f t="shared" si="926"/>
        <v>0.27578073872194642</v>
      </c>
      <c r="FK25" s="92">
        <f t="shared" si="1165"/>
        <v>3.7364661826076229E-2</v>
      </c>
      <c r="FL25" s="93">
        <f t="shared" si="1166"/>
        <v>73751.476791999885</v>
      </c>
      <c r="FM25" s="93">
        <f t="shared" si="1167"/>
        <v>73751.476791999885</v>
      </c>
      <c r="FN25" s="88" t="s">
        <v>17</v>
      </c>
      <c r="FO25" s="88" t="s">
        <v>17</v>
      </c>
      <c r="FP25" s="94">
        <f t="shared" si="927"/>
        <v>2261.4260965962171</v>
      </c>
      <c r="FQ25" s="95">
        <f t="shared" si="586"/>
        <v>1.1677786869469888</v>
      </c>
      <c r="FR25" s="96">
        <f t="shared" si="928"/>
        <v>0.28070471824390741</v>
      </c>
      <c r="FS25" s="92">
        <f t="shared" si="587"/>
        <v>3.6673675745255263E-2</v>
      </c>
      <c r="FT25" s="93">
        <f t="shared" si="588"/>
        <v>73433.940692845805</v>
      </c>
      <c r="FU25" s="93">
        <f t="shared" si="589"/>
        <v>33036.127581858178</v>
      </c>
      <c r="FV25" s="88" t="s">
        <v>17</v>
      </c>
      <c r="FW25" s="88" t="s">
        <v>17</v>
      </c>
      <c r="FX25" s="94">
        <f t="shared" si="929"/>
        <v>2293.3759298475302</v>
      </c>
      <c r="FY25" s="95">
        <f t="shared" si="590"/>
        <v>1.1767545453295574</v>
      </c>
      <c r="FZ25" s="96">
        <f t="shared" si="930"/>
        <v>0.28286228955980736</v>
      </c>
      <c r="GA25" s="92">
        <f t="shared" si="591"/>
        <v>3.6377283148720907E-2</v>
      </c>
      <c r="GB25" s="93">
        <f t="shared" si="592"/>
        <v>73306.108413312293</v>
      </c>
      <c r="GC25" s="93">
        <f t="shared" si="593"/>
        <v>0</v>
      </c>
      <c r="GD25" s="88" t="s">
        <v>17</v>
      </c>
      <c r="GE25" s="88" t="s">
        <v>17</v>
      </c>
      <c r="GF25" s="94">
        <f t="shared" si="931"/>
        <v>2293.3759298475302</v>
      </c>
      <c r="GG25" s="95">
        <f t="shared" si="594"/>
        <v>1.1767545453295574</v>
      </c>
      <c r="GH25" s="96">
        <f t="shared" si="932"/>
        <v>0.28286228955980736</v>
      </c>
      <c r="GI25" s="92">
        <f t="shared" si="595"/>
        <v>3.6377283148720907E-2</v>
      </c>
      <c r="GJ25" s="93">
        <f t="shared" si="596"/>
        <v>73306.108413312293</v>
      </c>
      <c r="GK25" s="93">
        <f t="shared" si="597"/>
        <v>0</v>
      </c>
      <c r="GL25" s="88"/>
      <c r="GM25" s="88"/>
      <c r="GN25" s="94">
        <f t="shared" si="933"/>
        <v>2293.3759298475302</v>
      </c>
      <c r="GO25" s="95">
        <f t="shared" si="598"/>
        <v>1.1767545453295574</v>
      </c>
      <c r="GP25" s="96">
        <f t="shared" si="934"/>
        <v>0.28286228955980736</v>
      </c>
      <c r="GQ25" s="92">
        <f t="shared" si="599"/>
        <v>3.6377283148720907E-2</v>
      </c>
      <c r="GR25" s="93">
        <f t="shared" si="600"/>
        <v>73306.108413312293</v>
      </c>
      <c r="GS25" s="93">
        <f t="shared" si="601"/>
        <v>0</v>
      </c>
      <c r="GT25" s="88"/>
      <c r="GU25" s="88"/>
      <c r="GV25" s="94">
        <f t="shared" si="1087"/>
        <v>2293.3759298475302</v>
      </c>
      <c r="GW25" s="95">
        <f t="shared" si="602"/>
        <v>1.1767545453295574</v>
      </c>
      <c r="GX25" s="96">
        <f t="shared" si="935"/>
        <v>0.28286228955980736</v>
      </c>
      <c r="GY25" s="92">
        <f t="shared" si="603"/>
        <v>3.6377283148720907E-2</v>
      </c>
      <c r="GZ25" s="93">
        <f t="shared" si="604"/>
        <v>73306.108413312293</v>
      </c>
      <c r="HA25" s="93">
        <f t="shared" si="605"/>
        <v>0</v>
      </c>
      <c r="HB25" s="88"/>
      <c r="HC25" s="88"/>
      <c r="HD25" s="94">
        <f t="shared" si="936"/>
        <v>2293.3759298475302</v>
      </c>
      <c r="HE25" s="95">
        <f t="shared" si="606"/>
        <v>1.1767545453295574</v>
      </c>
      <c r="HF25" s="96">
        <f t="shared" si="937"/>
        <v>0.28286228955980736</v>
      </c>
      <c r="HG25" s="92">
        <f t="shared" si="607"/>
        <v>3.6377283148720907E-2</v>
      </c>
      <c r="HH25" s="93">
        <f t="shared" si="608"/>
        <v>73306.108413312293</v>
      </c>
      <c r="HI25" s="93">
        <f t="shared" si="609"/>
        <v>0</v>
      </c>
      <c r="HJ25" s="88"/>
      <c r="HK25" s="88"/>
      <c r="HL25" s="94">
        <f t="shared" si="938"/>
        <v>2293.3759298475302</v>
      </c>
      <c r="HM25" s="95">
        <f t="shared" si="610"/>
        <v>1.1767545453295574</v>
      </c>
      <c r="HN25" s="96">
        <f t="shared" si="939"/>
        <v>0.28286228955980736</v>
      </c>
      <c r="HO25" s="92">
        <f t="shared" si="611"/>
        <v>3.6377283148720907E-2</v>
      </c>
      <c r="HP25" s="93">
        <f t="shared" si="612"/>
        <v>73306.108413312293</v>
      </c>
      <c r="HQ25" s="93">
        <f t="shared" si="613"/>
        <v>0</v>
      </c>
      <c r="HR25" s="88"/>
      <c r="HS25" s="88"/>
      <c r="HT25" s="94">
        <f t="shared" si="940"/>
        <v>2293.3759298475302</v>
      </c>
      <c r="HU25" s="95">
        <f t="shared" si="614"/>
        <v>1.1767545453295574</v>
      </c>
      <c r="HV25" s="96">
        <f t="shared" si="941"/>
        <v>0.28286228955980736</v>
      </c>
      <c r="HW25" s="92">
        <f t="shared" si="615"/>
        <v>3.6377283148720907E-2</v>
      </c>
      <c r="HX25" s="93">
        <f t="shared" si="616"/>
        <v>73306.108413312293</v>
      </c>
      <c r="HY25" s="93">
        <f t="shared" si="617"/>
        <v>0</v>
      </c>
      <c r="HZ25" s="88"/>
      <c r="IA25" s="88"/>
      <c r="IB25" s="94">
        <f t="shared" si="942"/>
        <v>2293.3759298475302</v>
      </c>
      <c r="IC25" s="95">
        <f t="shared" si="618"/>
        <v>1.1767545453295574</v>
      </c>
      <c r="ID25" s="96">
        <f t="shared" si="943"/>
        <v>0.28286228955980736</v>
      </c>
      <c r="IE25" s="92">
        <f t="shared" si="619"/>
        <v>3.6377283148720907E-2</v>
      </c>
      <c r="IF25" s="93">
        <f t="shared" si="620"/>
        <v>73306.108413312293</v>
      </c>
      <c r="IG25" s="93">
        <f t="shared" si="621"/>
        <v>0</v>
      </c>
      <c r="IH25" s="88"/>
      <c r="II25" s="88"/>
      <c r="IJ25" s="94">
        <f t="shared" si="944"/>
        <v>2293.3759298475302</v>
      </c>
      <c r="IK25" s="95">
        <f t="shared" si="622"/>
        <v>1.1767545453295574</v>
      </c>
      <c r="IL25" s="96">
        <f t="shared" si="945"/>
        <v>0.28286228955980736</v>
      </c>
      <c r="IM25" s="92">
        <f t="shared" si="623"/>
        <v>3.6377283148720907E-2</v>
      </c>
      <c r="IN25" s="93">
        <f t="shared" si="624"/>
        <v>73306.108413312293</v>
      </c>
      <c r="IO25" s="93">
        <f t="shared" si="625"/>
        <v>0</v>
      </c>
      <c r="IP25" s="88"/>
      <c r="IQ25" s="88"/>
      <c r="IR25" s="94">
        <f t="shared" si="946"/>
        <v>2293.3759298475302</v>
      </c>
      <c r="IS25" s="95">
        <f t="shared" si="626"/>
        <v>1.1767545453295574</v>
      </c>
      <c r="IT25" s="96">
        <f t="shared" si="947"/>
        <v>0.28286228955980736</v>
      </c>
      <c r="IU25" s="92">
        <f t="shared" si="627"/>
        <v>3.6377283148720907E-2</v>
      </c>
      <c r="IV25" s="93">
        <f t="shared" si="628"/>
        <v>73306.108413312293</v>
      </c>
      <c r="IW25" s="93">
        <f t="shared" si="629"/>
        <v>0</v>
      </c>
      <c r="IX25" s="88"/>
      <c r="IY25" s="88"/>
      <c r="IZ25" s="94">
        <f t="shared" si="948"/>
        <v>2293.3759298475302</v>
      </c>
      <c r="JA25" s="95">
        <f t="shared" si="630"/>
        <v>1.1767545453295574</v>
      </c>
      <c r="JB25" s="96">
        <f t="shared" si="949"/>
        <v>0.28286228955980736</v>
      </c>
      <c r="JC25" s="92">
        <f t="shared" si="631"/>
        <v>3.6377283148720907E-2</v>
      </c>
      <c r="JD25" s="93">
        <f t="shared" si="632"/>
        <v>73306.108413312293</v>
      </c>
      <c r="JE25" s="93">
        <f t="shared" si="633"/>
        <v>0</v>
      </c>
      <c r="JF25" s="88"/>
      <c r="JG25" s="88"/>
      <c r="JH25" s="94">
        <f t="shared" si="950"/>
        <v>2293.3759298475302</v>
      </c>
      <c r="JI25" s="95">
        <f t="shared" si="634"/>
        <v>1.1767545453295574</v>
      </c>
      <c r="JJ25" s="96">
        <f t="shared" si="951"/>
        <v>0.28286228955980736</v>
      </c>
      <c r="JK25" s="92">
        <f t="shared" si="635"/>
        <v>3.6377283148720907E-2</v>
      </c>
      <c r="JL25" s="93">
        <f t="shared" si="636"/>
        <v>73306.108413312293</v>
      </c>
      <c r="JM25" s="93">
        <f t="shared" si="637"/>
        <v>0</v>
      </c>
      <c r="JN25" s="88"/>
      <c r="JO25" s="88"/>
      <c r="JP25" s="94">
        <f t="shared" si="952"/>
        <v>2293.3759298475302</v>
      </c>
      <c r="JQ25" s="95">
        <f t="shared" si="638"/>
        <v>1.1767545453295574</v>
      </c>
      <c r="JR25" s="96">
        <f t="shared" si="953"/>
        <v>0.28286228955980736</v>
      </c>
      <c r="JS25" s="92">
        <f t="shared" si="639"/>
        <v>3.6377283148720907E-2</v>
      </c>
      <c r="JT25" s="93">
        <f t="shared" si="640"/>
        <v>73306.108413312293</v>
      </c>
      <c r="JU25" s="93">
        <f t="shared" si="641"/>
        <v>0</v>
      </c>
      <c r="JV25" s="88"/>
      <c r="JW25" s="88"/>
      <c r="JX25" s="94">
        <f t="shared" si="954"/>
        <v>2293.3759298475302</v>
      </c>
      <c r="JY25" s="95">
        <f t="shared" si="642"/>
        <v>1.1767545453295574</v>
      </c>
      <c r="JZ25" s="96">
        <f t="shared" si="955"/>
        <v>0.28286228955980736</v>
      </c>
      <c r="KA25" s="92">
        <f t="shared" si="643"/>
        <v>3.6377283148720907E-2</v>
      </c>
      <c r="KB25" s="93">
        <f t="shared" si="644"/>
        <v>73306.108413312293</v>
      </c>
      <c r="KC25" s="93">
        <f t="shared" si="645"/>
        <v>0</v>
      </c>
      <c r="KD25" s="88"/>
      <c r="KE25" s="88"/>
      <c r="KF25" s="94">
        <f t="shared" si="956"/>
        <v>2293.3759298475302</v>
      </c>
      <c r="KG25" s="95">
        <f t="shared" si="646"/>
        <v>1.1767545453295574</v>
      </c>
      <c r="KH25" s="96">
        <f t="shared" si="957"/>
        <v>0.28286228955980736</v>
      </c>
      <c r="KI25" s="92">
        <f t="shared" si="647"/>
        <v>3.6377283148720907E-2</v>
      </c>
      <c r="KJ25" s="93">
        <f t="shared" si="648"/>
        <v>73306.108413312293</v>
      </c>
      <c r="KK25" s="93">
        <f t="shared" si="649"/>
        <v>0</v>
      </c>
      <c r="KL25" s="88"/>
      <c r="KM25" s="88"/>
      <c r="KN25" s="94">
        <f t="shared" si="958"/>
        <v>2293.3759298475302</v>
      </c>
      <c r="KO25" s="95">
        <f t="shared" si="650"/>
        <v>1.1767545453295574</v>
      </c>
      <c r="KP25" s="96">
        <f t="shared" si="959"/>
        <v>0.28286228955980736</v>
      </c>
      <c r="KQ25" s="92">
        <f t="shared" si="651"/>
        <v>3.6377283148720907E-2</v>
      </c>
      <c r="KR25" s="93">
        <f t="shared" si="652"/>
        <v>73306.108413312293</v>
      </c>
      <c r="KS25" s="93">
        <f t="shared" si="653"/>
        <v>0</v>
      </c>
      <c r="KT25" s="88"/>
      <c r="KU25" s="88"/>
      <c r="KV25" s="94">
        <f t="shared" si="960"/>
        <v>2293.3759298475302</v>
      </c>
      <c r="KW25" s="95">
        <f t="shared" si="654"/>
        <v>1.1767545453295574</v>
      </c>
      <c r="KX25" s="96">
        <f t="shared" si="961"/>
        <v>0.28286228955980736</v>
      </c>
      <c r="KY25" s="92">
        <f t="shared" si="655"/>
        <v>3.6377283148720907E-2</v>
      </c>
      <c r="KZ25" s="93">
        <f t="shared" si="656"/>
        <v>73306.108413312293</v>
      </c>
      <c r="LA25" s="93">
        <f t="shared" si="657"/>
        <v>0</v>
      </c>
      <c r="LB25" s="88"/>
      <c r="LC25" s="88"/>
      <c r="LD25" s="94">
        <f t="shared" si="962"/>
        <v>2293.3759298475302</v>
      </c>
      <c r="LE25" s="95">
        <f t="shared" si="658"/>
        <v>1.1767545453295574</v>
      </c>
      <c r="LF25" s="96">
        <f t="shared" si="963"/>
        <v>0.28286228955980736</v>
      </c>
      <c r="LG25" s="92">
        <f t="shared" si="659"/>
        <v>3.6377283148720907E-2</v>
      </c>
      <c r="LH25" s="93">
        <f t="shared" si="660"/>
        <v>73306.108413312293</v>
      </c>
      <c r="LI25" s="93">
        <f t="shared" si="661"/>
        <v>0</v>
      </c>
      <c r="LJ25" s="88"/>
      <c r="LK25" s="88"/>
      <c r="LL25" s="94">
        <f t="shared" si="964"/>
        <v>2293.3759298475302</v>
      </c>
      <c r="LM25" s="95">
        <f t="shared" si="662"/>
        <v>1.1767545453295574</v>
      </c>
      <c r="LN25" s="96">
        <f t="shared" si="965"/>
        <v>0.28286228955980736</v>
      </c>
      <c r="LO25" s="92">
        <f t="shared" si="663"/>
        <v>3.6377283148720907E-2</v>
      </c>
      <c r="LP25" s="93">
        <f t="shared" si="664"/>
        <v>73306.108413312293</v>
      </c>
      <c r="LQ25" s="93">
        <f t="shared" si="665"/>
        <v>0</v>
      </c>
      <c r="LR25" s="88"/>
      <c r="LS25" s="88"/>
      <c r="LT25" s="94">
        <f t="shared" si="966"/>
        <v>2293.3759298475302</v>
      </c>
      <c r="LU25" s="95">
        <f t="shared" si="666"/>
        <v>1.1767545453295574</v>
      </c>
      <c r="LV25" s="96">
        <f t="shared" si="967"/>
        <v>0.28286228955980736</v>
      </c>
      <c r="LW25" s="92">
        <f t="shared" si="667"/>
        <v>3.6377283148720907E-2</v>
      </c>
      <c r="LX25" s="93">
        <f t="shared" si="668"/>
        <v>73306.108413312293</v>
      </c>
      <c r="LY25" s="93">
        <f t="shared" si="669"/>
        <v>0</v>
      </c>
      <c r="LZ25" s="88"/>
      <c r="MA25" s="88"/>
      <c r="MB25" s="94">
        <f t="shared" si="968"/>
        <v>2293.3759298475302</v>
      </c>
      <c r="MC25" s="95">
        <f t="shared" si="670"/>
        <v>1.1767545453295574</v>
      </c>
      <c r="MD25" s="96">
        <f t="shared" si="969"/>
        <v>0.28286228955980736</v>
      </c>
      <c r="ME25" s="92">
        <f t="shared" si="671"/>
        <v>3.6377283148720907E-2</v>
      </c>
      <c r="MF25" s="93">
        <f t="shared" si="672"/>
        <v>73306.108413312293</v>
      </c>
      <c r="MG25" s="93">
        <f t="shared" si="673"/>
        <v>0</v>
      </c>
      <c r="MH25" s="88"/>
      <c r="MI25" s="88"/>
      <c r="MJ25" s="94">
        <f t="shared" si="970"/>
        <v>2293.3759298475302</v>
      </c>
      <c r="MK25" s="95">
        <f t="shared" si="674"/>
        <v>1.1767545453295574</v>
      </c>
      <c r="ML25" s="96">
        <f t="shared" si="971"/>
        <v>0.28286228955980736</v>
      </c>
      <c r="MM25" s="92">
        <f t="shared" si="675"/>
        <v>3.6377283148720907E-2</v>
      </c>
      <c r="MN25" s="93">
        <f t="shared" si="676"/>
        <v>73306.108413312293</v>
      </c>
      <c r="MO25" s="93">
        <f t="shared" si="677"/>
        <v>0</v>
      </c>
      <c r="MP25" s="88"/>
      <c r="MQ25" s="88"/>
      <c r="MR25" s="94">
        <f t="shared" si="972"/>
        <v>2293.3759298475302</v>
      </c>
      <c r="MS25" s="95">
        <f t="shared" si="678"/>
        <v>1.1767545453295574</v>
      </c>
      <c r="MT25" s="96">
        <f t="shared" si="973"/>
        <v>0.28286228955980736</v>
      </c>
      <c r="MU25" s="92">
        <f t="shared" si="679"/>
        <v>3.6377283148720907E-2</v>
      </c>
      <c r="MV25" s="93">
        <f t="shared" si="680"/>
        <v>73306.108413312293</v>
      </c>
      <c r="MW25" s="93">
        <f t="shared" si="681"/>
        <v>0</v>
      </c>
      <c r="MX25" s="88"/>
      <c r="MY25" s="88"/>
      <c r="MZ25" s="94">
        <f t="shared" si="974"/>
        <v>2293.3759298475302</v>
      </c>
      <c r="NA25" s="95">
        <f t="shared" si="682"/>
        <v>1.1767545453295574</v>
      </c>
      <c r="NB25" s="96">
        <f t="shared" si="975"/>
        <v>0.28286228955980736</v>
      </c>
      <c r="NC25" s="92">
        <f t="shared" si="683"/>
        <v>3.6377283148720907E-2</v>
      </c>
      <c r="ND25" s="93">
        <f t="shared" si="684"/>
        <v>73306.108413312293</v>
      </c>
      <c r="NE25" s="93">
        <f t="shared" si="685"/>
        <v>0</v>
      </c>
      <c r="NF25" s="88"/>
      <c r="NG25" s="88"/>
      <c r="NH25" s="94">
        <f t="shared" si="976"/>
        <v>2293.3759298475302</v>
      </c>
      <c r="NI25" s="95">
        <f t="shared" si="686"/>
        <v>1.1767545453295574</v>
      </c>
      <c r="NJ25" s="96">
        <f t="shared" si="977"/>
        <v>0.28286228955980736</v>
      </c>
      <c r="NK25" s="92">
        <f t="shared" si="687"/>
        <v>3.6377283148720907E-2</v>
      </c>
      <c r="NL25" s="93">
        <f t="shared" si="688"/>
        <v>73306.108413312293</v>
      </c>
      <c r="NM25" s="93">
        <f t="shared" si="689"/>
        <v>0</v>
      </c>
      <c r="NN25" s="88"/>
      <c r="NO25" s="88"/>
      <c r="NP25" s="94">
        <f t="shared" si="978"/>
        <v>2293.3759298475302</v>
      </c>
      <c r="NQ25" s="95">
        <f t="shared" si="690"/>
        <v>1.1767545453295574</v>
      </c>
      <c r="NR25" s="96">
        <f t="shared" si="979"/>
        <v>0.28286228955980736</v>
      </c>
      <c r="NS25" s="92">
        <f t="shared" si="691"/>
        <v>3.6377283148720907E-2</v>
      </c>
      <c r="NT25" s="93">
        <f t="shared" si="692"/>
        <v>73306.108413312293</v>
      </c>
      <c r="NU25" s="93">
        <f t="shared" si="693"/>
        <v>0</v>
      </c>
      <c r="NV25" s="88"/>
      <c r="NW25" s="88"/>
      <c r="NX25" s="94">
        <f t="shared" si="980"/>
        <v>2293.3759298475302</v>
      </c>
      <c r="NY25" s="95">
        <f t="shared" si="694"/>
        <v>1.1767545453295574</v>
      </c>
      <c r="NZ25" s="96">
        <f t="shared" si="981"/>
        <v>0.28286228955980736</v>
      </c>
      <c r="OA25" s="92">
        <f t="shared" si="695"/>
        <v>3.6377283148720907E-2</v>
      </c>
      <c r="OB25" s="93">
        <f t="shared" si="696"/>
        <v>73306.108413312293</v>
      </c>
      <c r="OC25" s="93">
        <f t="shared" si="697"/>
        <v>0</v>
      </c>
      <c r="OD25" s="88"/>
      <c r="OE25" s="88"/>
      <c r="OF25" s="94">
        <f t="shared" si="982"/>
        <v>2293.3759298475302</v>
      </c>
      <c r="OG25" s="95">
        <f t="shared" si="698"/>
        <v>1.1767545453295574</v>
      </c>
      <c r="OH25" s="96">
        <f t="shared" si="983"/>
        <v>0.28286228955980736</v>
      </c>
      <c r="OI25" s="92">
        <f t="shared" si="699"/>
        <v>3.6377283148720907E-2</v>
      </c>
      <c r="OJ25" s="93">
        <f t="shared" si="700"/>
        <v>73306.108413312293</v>
      </c>
      <c r="OK25" s="93">
        <f t="shared" si="701"/>
        <v>0</v>
      </c>
      <c r="OL25" s="88"/>
      <c r="OM25" s="88"/>
      <c r="ON25" s="94">
        <f t="shared" si="984"/>
        <v>2293.3759298475302</v>
      </c>
      <c r="OO25" s="95">
        <f t="shared" si="702"/>
        <v>1.1767545453295574</v>
      </c>
      <c r="OP25" s="96">
        <f t="shared" si="985"/>
        <v>0.28286228955980736</v>
      </c>
      <c r="OQ25" s="92">
        <f t="shared" si="703"/>
        <v>3.6377283148720907E-2</v>
      </c>
      <c r="OR25" s="93">
        <f t="shared" si="704"/>
        <v>73306.108413312293</v>
      </c>
      <c r="OS25" s="93">
        <f t="shared" si="705"/>
        <v>0</v>
      </c>
      <c r="OT25" s="88"/>
      <c r="OU25" s="88"/>
      <c r="OV25" s="94">
        <f t="shared" si="986"/>
        <v>2293.3759298475302</v>
      </c>
      <c r="OW25" s="95">
        <f t="shared" si="706"/>
        <v>1.1767545453295574</v>
      </c>
      <c r="OX25" s="96">
        <f t="shared" si="987"/>
        <v>0.28286228955980736</v>
      </c>
      <c r="OY25" s="92">
        <f t="shared" si="707"/>
        <v>3.6377283148720907E-2</v>
      </c>
      <c r="OZ25" s="93">
        <f t="shared" si="708"/>
        <v>73306.108413312293</v>
      </c>
      <c r="PA25" s="93">
        <f t="shared" si="709"/>
        <v>0</v>
      </c>
      <c r="PB25" s="88"/>
      <c r="PC25" s="88"/>
      <c r="PD25" s="94">
        <f t="shared" si="988"/>
        <v>2293.3759298475302</v>
      </c>
      <c r="PE25" s="95">
        <f t="shared" si="710"/>
        <v>1.1767545453295574</v>
      </c>
      <c r="PF25" s="96">
        <f t="shared" si="989"/>
        <v>0.28286228955980736</v>
      </c>
      <c r="PG25" s="92">
        <f t="shared" si="711"/>
        <v>3.6377283148720907E-2</v>
      </c>
      <c r="PH25" s="93">
        <f t="shared" si="712"/>
        <v>73306.108413312293</v>
      </c>
      <c r="PI25" s="93">
        <f t="shared" si="713"/>
        <v>0</v>
      </c>
      <c r="PJ25" s="88"/>
      <c r="PK25" s="88"/>
      <c r="PL25" s="94">
        <f t="shared" si="990"/>
        <v>2293.3759298475302</v>
      </c>
      <c r="PM25" s="95">
        <f t="shared" si="714"/>
        <v>1.1767545453295574</v>
      </c>
      <c r="PN25" s="96">
        <f t="shared" si="991"/>
        <v>0.28286228955980736</v>
      </c>
      <c r="PO25" s="92">
        <f t="shared" si="715"/>
        <v>3.6377283148720907E-2</v>
      </c>
      <c r="PP25" s="93">
        <f t="shared" si="716"/>
        <v>73306.108413312293</v>
      </c>
      <c r="PQ25" s="93">
        <f t="shared" si="717"/>
        <v>0</v>
      </c>
      <c r="PR25" s="88"/>
      <c r="PS25" s="88"/>
      <c r="PT25" s="94">
        <f t="shared" si="992"/>
        <v>2293.3759298475302</v>
      </c>
      <c r="PU25" s="95">
        <f t="shared" si="718"/>
        <v>1.1767545453295574</v>
      </c>
      <c r="PV25" s="96">
        <f t="shared" si="993"/>
        <v>0.28286228955980736</v>
      </c>
      <c r="PW25" s="92">
        <f t="shared" si="719"/>
        <v>3.6377283148720907E-2</v>
      </c>
      <c r="PX25" s="93">
        <f t="shared" si="720"/>
        <v>73306.108413312293</v>
      </c>
      <c r="PY25" s="93">
        <f t="shared" si="721"/>
        <v>0</v>
      </c>
      <c r="PZ25" s="88"/>
      <c r="QA25" s="88"/>
      <c r="QB25" s="94">
        <f t="shared" si="994"/>
        <v>2293.3759298475302</v>
      </c>
      <c r="QC25" s="95">
        <f t="shared" si="722"/>
        <v>1.1767545453295574</v>
      </c>
      <c r="QD25" s="96">
        <f t="shared" si="995"/>
        <v>0.28286228955980736</v>
      </c>
      <c r="QE25" s="92">
        <f t="shared" si="723"/>
        <v>3.6377283148720907E-2</v>
      </c>
      <c r="QF25" s="93">
        <f t="shared" si="724"/>
        <v>73306.108413312293</v>
      </c>
      <c r="QG25" s="93">
        <f t="shared" si="725"/>
        <v>0</v>
      </c>
      <c r="QH25" s="88"/>
      <c r="QI25" s="88"/>
      <c r="QJ25" s="94">
        <f t="shared" si="996"/>
        <v>2293.3759298475302</v>
      </c>
      <c r="QK25" s="95">
        <f t="shared" si="726"/>
        <v>1.1767545453295574</v>
      </c>
      <c r="QL25" s="96">
        <f t="shared" si="997"/>
        <v>0.28286228955980736</v>
      </c>
      <c r="QM25" s="92">
        <f t="shared" si="727"/>
        <v>3.6377283148720907E-2</v>
      </c>
      <c r="QN25" s="93">
        <f t="shared" si="728"/>
        <v>73306.108413312293</v>
      </c>
      <c r="QO25" s="93">
        <f t="shared" si="729"/>
        <v>0</v>
      </c>
      <c r="QP25" s="88"/>
      <c r="QQ25" s="88"/>
      <c r="QR25" s="94">
        <f t="shared" si="998"/>
        <v>2293.3759298475302</v>
      </c>
      <c r="QS25" s="95">
        <f t="shared" si="730"/>
        <v>1.1767545453295574</v>
      </c>
      <c r="QT25" s="96">
        <f t="shared" si="999"/>
        <v>0.28286228955980736</v>
      </c>
      <c r="QU25" s="92">
        <f t="shared" si="731"/>
        <v>3.6377283148720907E-2</v>
      </c>
      <c r="QV25" s="93">
        <f t="shared" si="732"/>
        <v>73306.108413312293</v>
      </c>
      <c r="QW25" s="93">
        <f t="shared" si="733"/>
        <v>0</v>
      </c>
      <c r="QX25" s="88"/>
      <c r="QY25" s="88"/>
      <c r="QZ25" s="94">
        <f t="shared" si="1000"/>
        <v>2293.3759298475302</v>
      </c>
      <c r="RA25" s="95">
        <f t="shared" si="734"/>
        <v>1.1767545453295574</v>
      </c>
      <c r="RB25" s="96">
        <f t="shared" si="1001"/>
        <v>0.28286228955980736</v>
      </c>
      <c r="RC25" s="92">
        <f t="shared" si="735"/>
        <v>3.6377283148720907E-2</v>
      </c>
      <c r="RD25" s="93">
        <f t="shared" si="736"/>
        <v>73306.108413312293</v>
      </c>
      <c r="RE25" s="93">
        <f t="shared" si="737"/>
        <v>0</v>
      </c>
      <c r="RF25" s="88"/>
      <c r="RG25" s="88"/>
      <c r="RH25" s="94">
        <f t="shared" si="1002"/>
        <v>2293.3759298475302</v>
      </c>
      <c r="RI25" s="95">
        <f t="shared" si="738"/>
        <v>1.1767545453295574</v>
      </c>
      <c r="RJ25" s="96">
        <f t="shared" si="1003"/>
        <v>0.28286228955980736</v>
      </c>
      <c r="RK25" s="92">
        <f t="shared" si="739"/>
        <v>3.6377283148720907E-2</v>
      </c>
      <c r="RL25" s="93">
        <f t="shared" si="740"/>
        <v>73306.108413312293</v>
      </c>
      <c r="RM25" s="93">
        <f t="shared" si="741"/>
        <v>0</v>
      </c>
      <c r="RN25" s="88"/>
      <c r="RO25" s="88"/>
      <c r="RP25" s="94">
        <f t="shared" si="1004"/>
        <v>2293.3759298475302</v>
      </c>
      <c r="RQ25" s="95">
        <f t="shared" si="742"/>
        <v>1.1767545453295574</v>
      </c>
      <c r="RR25" s="96">
        <f t="shared" si="1005"/>
        <v>0.28286228955980736</v>
      </c>
      <c r="RS25" s="92">
        <f t="shared" si="743"/>
        <v>3.6377283148720907E-2</v>
      </c>
      <c r="RT25" s="93">
        <f t="shared" si="744"/>
        <v>73306.108413312293</v>
      </c>
      <c r="RU25" s="93">
        <f t="shared" si="745"/>
        <v>0</v>
      </c>
      <c r="RV25" s="88"/>
      <c r="RW25" s="88"/>
      <c r="RX25" s="94">
        <f t="shared" si="1006"/>
        <v>2293.3759298475302</v>
      </c>
      <c r="RY25" s="95">
        <f t="shared" si="746"/>
        <v>1.1767545453295574</v>
      </c>
      <c r="RZ25" s="96">
        <f t="shared" si="1007"/>
        <v>0.28286228955980736</v>
      </c>
      <c r="SA25" s="92">
        <f t="shared" si="747"/>
        <v>3.6377283148720907E-2</v>
      </c>
      <c r="SB25" s="93">
        <f t="shared" si="748"/>
        <v>73306.108413312293</v>
      </c>
      <c r="SC25" s="93">
        <f t="shared" si="749"/>
        <v>0</v>
      </c>
      <c r="SD25" s="88"/>
      <c r="SE25" s="88"/>
      <c r="SF25" s="94">
        <f t="shared" si="1008"/>
        <v>2293.3759298475302</v>
      </c>
      <c r="SG25" s="95">
        <f t="shared" si="750"/>
        <v>1.1767545453295574</v>
      </c>
      <c r="SH25" s="96">
        <f t="shared" si="1009"/>
        <v>0.28286228955980736</v>
      </c>
      <c r="SI25" s="92">
        <f t="shared" si="751"/>
        <v>3.6377283148720907E-2</v>
      </c>
      <c r="SJ25" s="93">
        <f t="shared" si="752"/>
        <v>73306.108413312293</v>
      </c>
      <c r="SK25" s="93">
        <f t="shared" si="753"/>
        <v>0</v>
      </c>
      <c r="SL25" s="88"/>
      <c r="SM25" s="88"/>
      <c r="SN25" s="94">
        <f t="shared" si="1010"/>
        <v>2293.3759298475302</v>
      </c>
      <c r="SO25" s="95">
        <f t="shared" si="754"/>
        <v>1.1767545453295574</v>
      </c>
      <c r="SP25" s="96">
        <f t="shared" si="1011"/>
        <v>0.28286228955980736</v>
      </c>
      <c r="SQ25" s="92">
        <f t="shared" si="755"/>
        <v>3.6377283148720907E-2</v>
      </c>
      <c r="SR25" s="93">
        <f t="shared" si="756"/>
        <v>73306.108413312293</v>
      </c>
      <c r="SS25" s="93">
        <f t="shared" si="757"/>
        <v>0</v>
      </c>
      <c r="ST25" s="88"/>
      <c r="SU25" s="88"/>
      <c r="SV25" s="94">
        <f t="shared" si="1012"/>
        <v>2293.3759298475302</v>
      </c>
      <c r="SW25" s="95">
        <f t="shared" si="758"/>
        <v>1.1767545453295574</v>
      </c>
      <c r="SX25" s="96">
        <f t="shared" si="1013"/>
        <v>0.28286228955980736</v>
      </c>
      <c r="SY25" s="92">
        <f t="shared" si="759"/>
        <v>3.6377283148720907E-2</v>
      </c>
      <c r="SZ25" s="93">
        <f t="shared" si="760"/>
        <v>73306.108413312293</v>
      </c>
      <c r="TA25" s="93">
        <f t="shared" si="761"/>
        <v>0</v>
      </c>
      <c r="TB25" s="88"/>
      <c r="TC25" s="88"/>
      <c r="TD25" s="94">
        <f t="shared" si="1014"/>
        <v>2293.3759298475302</v>
      </c>
      <c r="TE25" s="95">
        <f t="shared" si="762"/>
        <v>1.1767545453295574</v>
      </c>
      <c r="TF25" s="96">
        <f t="shared" si="1015"/>
        <v>0.28286228955980736</v>
      </c>
      <c r="TG25" s="92">
        <f t="shared" si="763"/>
        <v>3.6377283148720907E-2</v>
      </c>
      <c r="TH25" s="93">
        <f t="shared" si="764"/>
        <v>73306.108413312293</v>
      </c>
      <c r="TI25" s="93">
        <f t="shared" si="765"/>
        <v>0</v>
      </c>
      <c r="TJ25" s="88"/>
      <c r="TK25" s="88"/>
      <c r="TL25" s="94">
        <f t="shared" si="1016"/>
        <v>2293.3759298475302</v>
      </c>
      <c r="TM25" s="95">
        <f t="shared" si="766"/>
        <v>1.1767545453295574</v>
      </c>
      <c r="TN25" s="96">
        <f t="shared" si="1017"/>
        <v>0.28286228955980736</v>
      </c>
      <c r="TO25" s="92">
        <f t="shared" si="767"/>
        <v>3.6377283148720907E-2</v>
      </c>
      <c r="TP25" s="93">
        <f t="shared" si="768"/>
        <v>73306.108413312293</v>
      </c>
      <c r="TQ25" s="93">
        <f t="shared" si="769"/>
        <v>0</v>
      </c>
      <c r="TR25" s="88"/>
      <c r="TS25" s="88"/>
      <c r="TT25" s="94">
        <f t="shared" si="1018"/>
        <v>2293.3759298475302</v>
      </c>
      <c r="TU25" s="95">
        <f t="shared" si="770"/>
        <v>1.1767545453295574</v>
      </c>
      <c r="TV25" s="96">
        <f t="shared" si="1019"/>
        <v>0.28286228955980736</v>
      </c>
      <c r="TW25" s="92">
        <f t="shared" si="771"/>
        <v>3.6377283148720907E-2</v>
      </c>
      <c r="TX25" s="93">
        <f t="shared" si="772"/>
        <v>73306.108413312293</v>
      </c>
      <c r="TY25" s="93">
        <f t="shared" si="773"/>
        <v>0</v>
      </c>
      <c r="TZ25" s="88"/>
      <c r="UA25" s="88"/>
      <c r="UB25" s="94">
        <f t="shared" si="1020"/>
        <v>2293.3759298475302</v>
      </c>
      <c r="UC25" s="95">
        <f t="shared" si="774"/>
        <v>1.1767545453295574</v>
      </c>
      <c r="UD25" s="96">
        <f t="shared" si="1021"/>
        <v>0.28286228955980736</v>
      </c>
      <c r="UE25" s="92">
        <f t="shared" si="775"/>
        <v>3.6377283148720907E-2</v>
      </c>
      <c r="UF25" s="93">
        <f t="shared" si="776"/>
        <v>73306.108413312293</v>
      </c>
      <c r="UG25" s="93">
        <f t="shared" si="777"/>
        <v>0</v>
      </c>
      <c r="UH25" s="88"/>
      <c r="UI25" s="88"/>
      <c r="UJ25" s="94">
        <f t="shared" si="1022"/>
        <v>2293.3759298475302</v>
      </c>
      <c r="UK25" s="95">
        <f t="shared" si="778"/>
        <v>1.1767545453295574</v>
      </c>
      <c r="UL25" s="96">
        <f t="shared" si="1023"/>
        <v>0.28286228955980736</v>
      </c>
      <c r="UM25" s="92">
        <f t="shared" si="779"/>
        <v>3.6377283148720907E-2</v>
      </c>
      <c r="UN25" s="93">
        <f t="shared" si="780"/>
        <v>73306.108413312293</v>
      </c>
      <c r="UO25" s="93">
        <f t="shared" si="781"/>
        <v>0</v>
      </c>
      <c r="UP25" s="88"/>
      <c r="UQ25" s="88"/>
      <c r="UR25" s="94">
        <f t="shared" si="1024"/>
        <v>2293.3759298475302</v>
      </c>
      <c r="US25" s="95">
        <f t="shared" si="782"/>
        <v>1.1767545453295574</v>
      </c>
      <c r="UT25" s="96">
        <f t="shared" si="1025"/>
        <v>0.28286228955980736</v>
      </c>
      <c r="UU25" s="92">
        <f t="shared" si="783"/>
        <v>3.6377283148720907E-2</v>
      </c>
      <c r="UV25" s="93">
        <f t="shared" si="784"/>
        <v>73306.108413312293</v>
      </c>
      <c r="UW25" s="93">
        <f t="shared" si="785"/>
        <v>0</v>
      </c>
      <c r="UX25" s="88"/>
      <c r="UY25" s="88"/>
      <c r="UZ25" s="94">
        <f t="shared" si="1026"/>
        <v>2293.3759298475302</v>
      </c>
      <c r="VA25" s="95">
        <f t="shared" si="786"/>
        <v>1.1767545453295574</v>
      </c>
      <c r="VB25" s="96">
        <f t="shared" si="1027"/>
        <v>0.28286228955980736</v>
      </c>
      <c r="VC25" s="92">
        <f t="shared" si="787"/>
        <v>3.6377283148720907E-2</v>
      </c>
      <c r="VD25" s="93">
        <f t="shared" si="788"/>
        <v>73306.108413312293</v>
      </c>
      <c r="VE25" s="93">
        <f t="shared" si="789"/>
        <v>0</v>
      </c>
      <c r="VF25" s="88"/>
      <c r="VG25" s="88"/>
      <c r="VH25" s="94">
        <f t="shared" si="1028"/>
        <v>2293.3759298475302</v>
      </c>
      <c r="VI25" s="95">
        <f t="shared" si="790"/>
        <v>1.1767545453295574</v>
      </c>
      <c r="VJ25" s="96">
        <f t="shared" si="1029"/>
        <v>0.28286228955980736</v>
      </c>
      <c r="VK25" s="92">
        <f t="shared" si="791"/>
        <v>3.6377283148720907E-2</v>
      </c>
      <c r="VL25" s="93">
        <f t="shared" si="792"/>
        <v>73306.108413312293</v>
      </c>
      <c r="VM25" s="93">
        <f t="shared" si="793"/>
        <v>0</v>
      </c>
      <c r="VN25" s="88"/>
      <c r="VO25" s="88"/>
      <c r="VP25" s="94">
        <f t="shared" si="1030"/>
        <v>2293.3759298475302</v>
      </c>
      <c r="VQ25" s="95">
        <f t="shared" si="794"/>
        <v>1.1767545453295574</v>
      </c>
      <c r="VR25" s="96">
        <f t="shared" si="1031"/>
        <v>0.28286228955980736</v>
      </c>
      <c r="VS25" s="92">
        <f t="shared" si="795"/>
        <v>3.6377283148720907E-2</v>
      </c>
      <c r="VT25" s="93">
        <f t="shared" si="796"/>
        <v>73306.108413312293</v>
      </c>
      <c r="VU25" s="93">
        <f t="shared" si="797"/>
        <v>0</v>
      </c>
      <c r="VV25" s="88"/>
      <c r="VW25" s="88"/>
      <c r="VX25" s="94">
        <f t="shared" si="1032"/>
        <v>2293.3759298475302</v>
      </c>
      <c r="VY25" s="95">
        <f t="shared" si="798"/>
        <v>1.1767545453295574</v>
      </c>
      <c r="VZ25" s="96">
        <f t="shared" si="1033"/>
        <v>0.28286228955980736</v>
      </c>
      <c r="WA25" s="92">
        <f t="shared" si="799"/>
        <v>3.6377283148720907E-2</v>
      </c>
      <c r="WB25" s="93">
        <f t="shared" si="800"/>
        <v>73306.108413312293</v>
      </c>
      <c r="WC25" s="93">
        <f t="shared" si="801"/>
        <v>0</v>
      </c>
      <c r="WD25" s="88"/>
      <c r="WE25" s="88"/>
      <c r="WF25" s="94">
        <f t="shared" si="1034"/>
        <v>2293.3759298475302</v>
      </c>
      <c r="WG25" s="95">
        <f t="shared" si="802"/>
        <v>1.1767545453295574</v>
      </c>
      <c r="WH25" s="96">
        <f t="shared" si="1035"/>
        <v>0.28286228955980736</v>
      </c>
      <c r="WI25" s="92">
        <f t="shared" si="803"/>
        <v>3.6377283148720907E-2</v>
      </c>
      <c r="WJ25" s="93">
        <f t="shared" si="804"/>
        <v>73306.108413312293</v>
      </c>
      <c r="WK25" s="93">
        <f t="shared" si="805"/>
        <v>0</v>
      </c>
      <c r="WL25" s="88"/>
      <c r="WM25" s="88"/>
      <c r="WN25" s="94">
        <f t="shared" si="1036"/>
        <v>2293.3759298475302</v>
      </c>
      <c r="WO25" s="95">
        <f t="shared" si="806"/>
        <v>1.1767545453295574</v>
      </c>
      <c r="WP25" s="96">
        <f t="shared" si="1037"/>
        <v>0.28286228955980736</v>
      </c>
      <c r="WQ25" s="92">
        <f t="shared" si="807"/>
        <v>3.6377283148720907E-2</v>
      </c>
      <c r="WR25" s="93">
        <f t="shared" si="808"/>
        <v>73306.108413312293</v>
      </c>
      <c r="WS25" s="93">
        <f t="shared" si="809"/>
        <v>0</v>
      </c>
      <c r="WT25" s="88"/>
      <c r="WU25" s="88"/>
      <c r="WV25" s="94">
        <f t="shared" si="1038"/>
        <v>2293.3759298475302</v>
      </c>
      <c r="WW25" s="95">
        <f t="shared" si="810"/>
        <v>1.1767545453295574</v>
      </c>
      <c r="WX25" s="96">
        <f t="shared" si="1039"/>
        <v>0.28286228955980736</v>
      </c>
      <c r="WY25" s="92">
        <f t="shared" si="811"/>
        <v>3.6377283148720907E-2</v>
      </c>
      <c r="WZ25" s="93">
        <f t="shared" si="812"/>
        <v>73306.108413312293</v>
      </c>
      <c r="XA25" s="93">
        <f t="shared" si="813"/>
        <v>0</v>
      </c>
      <c r="XB25" s="88"/>
      <c r="XC25" s="88"/>
      <c r="XD25" s="94">
        <f t="shared" si="1040"/>
        <v>2293.3759298475302</v>
      </c>
      <c r="XE25" s="95">
        <f t="shared" si="814"/>
        <v>1.1767545453295574</v>
      </c>
      <c r="XF25" s="96">
        <f t="shared" si="1041"/>
        <v>0.28286228955980736</v>
      </c>
      <c r="XG25" s="92">
        <f t="shared" si="815"/>
        <v>3.6377283148720907E-2</v>
      </c>
      <c r="XH25" s="93">
        <f t="shared" si="816"/>
        <v>73306.108413312293</v>
      </c>
      <c r="XI25" s="93">
        <f t="shared" si="817"/>
        <v>0</v>
      </c>
      <c r="XJ25" s="88"/>
      <c r="XK25" s="88"/>
      <c r="XL25" s="94">
        <f t="shared" si="1042"/>
        <v>2293.3759298475302</v>
      </c>
      <c r="XM25" s="95">
        <f t="shared" si="818"/>
        <v>1.1767545453295574</v>
      </c>
      <c r="XN25" s="96">
        <f t="shared" si="1043"/>
        <v>0.28286228955980736</v>
      </c>
      <c r="XO25" s="92">
        <f t="shared" si="819"/>
        <v>3.6377283148720907E-2</v>
      </c>
      <c r="XP25" s="93">
        <f t="shared" si="820"/>
        <v>73306.108413312293</v>
      </c>
      <c r="XQ25" s="93">
        <f t="shared" si="821"/>
        <v>0</v>
      </c>
      <c r="XR25" s="88"/>
      <c r="XS25" s="88"/>
      <c r="XT25" s="94">
        <f t="shared" si="1044"/>
        <v>2293.3759298475302</v>
      </c>
      <c r="XU25" s="95">
        <f t="shared" si="822"/>
        <v>1.1767545453295574</v>
      </c>
      <c r="XV25" s="96">
        <f t="shared" si="1045"/>
        <v>0.28286228955980736</v>
      </c>
      <c r="XW25" s="92">
        <f t="shared" si="823"/>
        <v>3.6377283148720907E-2</v>
      </c>
      <c r="XX25" s="93">
        <f t="shared" si="824"/>
        <v>73306.108413312293</v>
      </c>
      <c r="XY25" s="93">
        <f t="shared" si="825"/>
        <v>0</v>
      </c>
      <c r="XZ25" s="88"/>
      <c r="YA25" s="88"/>
      <c r="YB25" s="94">
        <f t="shared" si="1046"/>
        <v>2293.3759298475302</v>
      </c>
      <c r="YC25" s="95">
        <f t="shared" si="826"/>
        <v>1.1767545453295574</v>
      </c>
      <c r="YD25" s="96">
        <f t="shared" si="1047"/>
        <v>0.28286228955980736</v>
      </c>
      <c r="YE25" s="92">
        <f t="shared" si="827"/>
        <v>3.6377283148720907E-2</v>
      </c>
      <c r="YF25" s="93">
        <f t="shared" si="828"/>
        <v>73306.108413312293</v>
      </c>
      <c r="YG25" s="93">
        <f t="shared" si="829"/>
        <v>0</v>
      </c>
      <c r="YH25" s="88"/>
      <c r="YI25" s="88"/>
      <c r="YJ25" s="94">
        <f t="shared" si="1048"/>
        <v>2293.3759298475302</v>
      </c>
      <c r="YK25" s="95">
        <f t="shared" si="830"/>
        <v>1.1767545453295574</v>
      </c>
      <c r="YL25" s="96">
        <f t="shared" si="1049"/>
        <v>0.28286228955980736</v>
      </c>
      <c r="YM25" s="92">
        <f t="shared" si="831"/>
        <v>3.6377283148720907E-2</v>
      </c>
      <c r="YN25" s="93">
        <f t="shared" si="832"/>
        <v>73306.108413312293</v>
      </c>
      <c r="YO25" s="93">
        <f t="shared" si="833"/>
        <v>0</v>
      </c>
      <c r="YP25" s="88"/>
      <c r="YQ25" s="88"/>
      <c r="YR25" s="94">
        <f t="shared" si="1050"/>
        <v>2293.3759298475302</v>
      </c>
      <c r="YS25" s="95">
        <f t="shared" si="834"/>
        <v>1.1767545453295574</v>
      </c>
      <c r="YT25" s="96">
        <f t="shared" si="1051"/>
        <v>0.28286228955980736</v>
      </c>
      <c r="YU25" s="92">
        <f t="shared" si="835"/>
        <v>3.6377283148720907E-2</v>
      </c>
      <c r="YV25" s="93">
        <f t="shared" si="836"/>
        <v>73306.108413312293</v>
      </c>
      <c r="YW25" s="93">
        <f t="shared" si="837"/>
        <v>0</v>
      </c>
      <c r="YX25" s="88"/>
      <c r="YY25" s="88"/>
      <c r="YZ25" s="94">
        <f t="shared" si="1052"/>
        <v>2293.3759298475302</v>
      </c>
      <c r="ZA25" s="95">
        <f t="shared" si="838"/>
        <v>1.1767545453295574</v>
      </c>
      <c r="ZB25" s="96">
        <f t="shared" si="1053"/>
        <v>0.28286228955980736</v>
      </c>
      <c r="ZC25" s="92">
        <f t="shared" si="839"/>
        <v>3.6377283148720907E-2</v>
      </c>
      <c r="ZD25" s="93">
        <f t="shared" si="840"/>
        <v>73306.108413312293</v>
      </c>
      <c r="ZE25" s="93">
        <f t="shared" si="841"/>
        <v>0</v>
      </c>
      <c r="ZF25" s="88"/>
      <c r="ZG25" s="88"/>
      <c r="ZH25" s="94">
        <f t="shared" si="1054"/>
        <v>2293.3759298475302</v>
      </c>
      <c r="ZI25" s="95">
        <f t="shared" si="842"/>
        <v>1.1767545453295574</v>
      </c>
      <c r="ZJ25" s="96">
        <f t="shared" si="1055"/>
        <v>0.28286228955980736</v>
      </c>
      <c r="ZK25" s="92">
        <f t="shared" si="843"/>
        <v>3.6377283148720907E-2</v>
      </c>
      <c r="ZL25" s="93">
        <f t="shared" si="844"/>
        <v>73306.108413312293</v>
      </c>
      <c r="ZM25" s="93">
        <f t="shared" si="845"/>
        <v>0</v>
      </c>
      <c r="ZN25" s="88"/>
      <c r="ZO25" s="88"/>
      <c r="ZP25" s="94">
        <f t="shared" si="1056"/>
        <v>2293.3759298475302</v>
      </c>
      <c r="ZQ25" s="95">
        <f t="shared" si="846"/>
        <v>1.1767545453295574</v>
      </c>
      <c r="ZR25" s="96">
        <f t="shared" si="1057"/>
        <v>0.28286228955980736</v>
      </c>
      <c r="ZS25" s="92">
        <f t="shared" si="847"/>
        <v>3.6377283148720907E-2</v>
      </c>
      <c r="ZT25" s="93">
        <f t="shared" si="848"/>
        <v>73306.108413312293</v>
      </c>
      <c r="ZU25" s="93">
        <f t="shared" si="849"/>
        <v>0</v>
      </c>
      <c r="ZV25" s="88"/>
      <c r="ZW25" s="88"/>
      <c r="ZX25" s="94">
        <f t="shared" si="1058"/>
        <v>2293.3759298475302</v>
      </c>
      <c r="ZY25" s="95">
        <f t="shared" si="850"/>
        <v>1.1767545453295574</v>
      </c>
      <c r="ZZ25" s="96">
        <f t="shared" si="1059"/>
        <v>0.28286228955980736</v>
      </c>
      <c r="AAA25" s="92">
        <f t="shared" si="851"/>
        <v>3.6377283148720907E-2</v>
      </c>
      <c r="AAB25" s="93">
        <f t="shared" si="852"/>
        <v>73306.108413312293</v>
      </c>
      <c r="AAC25" s="93">
        <f t="shared" si="853"/>
        <v>0</v>
      </c>
      <c r="AAD25" s="88"/>
      <c r="AAE25" s="88"/>
      <c r="AAF25" s="94">
        <f t="shared" si="1060"/>
        <v>2293.3759298475302</v>
      </c>
      <c r="AAG25" s="95">
        <f t="shared" si="854"/>
        <v>1.1767545453295574</v>
      </c>
      <c r="AAH25" s="96">
        <f t="shared" si="1061"/>
        <v>0.28286228955980736</v>
      </c>
      <c r="AAI25" s="92">
        <f t="shared" si="855"/>
        <v>3.6377283148720907E-2</v>
      </c>
      <c r="AAJ25" s="93">
        <f t="shared" si="856"/>
        <v>73306.108413312293</v>
      </c>
      <c r="AAK25" s="93">
        <f t="shared" si="857"/>
        <v>0</v>
      </c>
      <c r="AAL25" s="88"/>
      <c r="AAM25" s="88"/>
      <c r="AAN25" s="94">
        <f t="shared" si="1062"/>
        <v>2293.3759298475302</v>
      </c>
      <c r="AAO25" s="95">
        <f t="shared" si="858"/>
        <v>1.1767545453295574</v>
      </c>
      <c r="AAP25" s="96">
        <f t="shared" si="1063"/>
        <v>0.28286228955980736</v>
      </c>
      <c r="AAQ25" s="92">
        <f t="shared" si="859"/>
        <v>3.6377283148720907E-2</v>
      </c>
      <c r="AAR25" s="93">
        <f t="shared" si="860"/>
        <v>73306.108413312293</v>
      </c>
      <c r="AAS25" s="93">
        <f t="shared" si="861"/>
        <v>0</v>
      </c>
      <c r="AAT25" s="88"/>
      <c r="AAU25" s="88"/>
      <c r="AAV25" s="94">
        <f t="shared" si="1064"/>
        <v>2293.3759298475302</v>
      </c>
      <c r="AAW25" s="95">
        <f t="shared" si="862"/>
        <v>1.1767545453295574</v>
      </c>
      <c r="AAX25" s="96">
        <f t="shared" si="1065"/>
        <v>0.28286228955980736</v>
      </c>
      <c r="AAY25" s="92">
        <f t="shared" si="863"/>
        <v>3.6377283148720907E-2</v>
      </c>
      <c r="AAZ25" s="93">
        <f t="shared" si="864"/>
        <v>73306.108413312293</v>
      </c>
      <c r="ABA25" s="93">
        <f t="shared" si="865"/>
        <v>0</v>
      </c>
      <c r="ABB25" s="88"/>
      <c r="ABC25" s="88"/>
      <c r="ABD25" s="94">
        <f t="shared" si="1066"/>
        <v>2293.3759298475302</v>
      </c>
      <c r="ABE25" s="95">
        <f t="shared" si="866"/>
        <v>1.1767545453295574</v>
      </c>
      <c r="ABF25" s="96">
        <f t="shared" si="1067"/>
        <v>0.28286228955980736</v>
      </c>
      <c r="ABG25" s="92">
        <f t="shared" si="867"/>
        <v>3.6377283148720907E-2</v>
      </c>
      <c r="ABH25" s="93">
        <f t="shared" si="868"/>
        <v>73306.108413312293</v>
      </c>
      <c r="ABI25" s="93">
        <f t="shared" si="869"/>
        <v>0</v>
      </c>
      <c r="ABJ25" s="88"/>
      <c r="ABK25" s="88"/>
      <c r="ABL25" s="94">
        <f t="shared" si="1068"/>
        <v>2293.3759298475302</v>
      </c>
      <c r="ABM25" s="95">
        <f t="shared" si="870"/>
        <v>1.1767545453295574</v>
      </c>
      <c r="ABN25" s="96">
        <f t="shared" si="1069"/>
        <v>0.28286228955980736</v>
      </c>
      <c r="ABO25" s="92">
        <f t="shared" si="871"/>
        <v>3.6377283148720907E-2</v>
      </c>
      <c r="ABP25" s="93">
        <f t="shared" si="872"/>
        <v>73306.108413312293</v>
      </c>
      <c r="ABQ25" s="93">
        <f t="shared" si="873"/>
        <v>0</v>
      </c>
      <c r="ABR25" s="88"/>
      <c r="ABS25" s="88"/>
      <c r="ABT25" s="94">
        <f t="shared" si="1070"/>
        <v>2293.3759298475302</v>
      </c>
      <c r="ABU25" s="95">
        <f t="shared" si="874"/>
        <v>1.1767545453295574</v>
      </c>
      <c r="ABV25" s="96">
        <f t="shared" si="1071"/>
        <v>0.28286228955980736</v>
      </c>
      <c r="ABW25" s="92">
        <f t="shared" si="875"/>
        <v>3.6377283148720907E-2</v>
      </c>
      <c r="ABX25" s="93">
        <f t="shared" si="876"/>
        <v>73306.108413312293</v>
      </c>
      <c r="ABY25" s="93">
        <f t="shared" si="877"/>
        <v>0</v>
      </c>
      <c r="ABZ25" s="88"/>
      <c r="ACA25" s="88"/>
      <c r="ACB25" s="94">
        <f t="shared" si="1072"/>
        <v>2293.3759298475302</v>
      </c>
      <c r="ACC25" s="95">
        <f t="shared" si="878"/>
        <v>1.1767545453295574</v>
      </c>
      <c r="ACD25" s="96">
        <f t="shared" si="1073"/>
        <v>0.28286228955980736</v>
      </c>
      <c r="ACE25" s="92">
        <f t="shared" si="879"/>
        <v>3.6377283148720907E-2</v>
      </c>
      <c r="ACF25" s="93">
        <f t="shared" si="880"/>
        <v>73306.108413312293</v>
      </c>
      <c r="ACG25" s="93">
        <f t="shared" si="881"/>
        <v>0</v>
      </c>
      <c r="ACH25" s="88"/>
      <c r="ACI25" s="88"/>
      <c r="ACJ25" s="94">
        <f t="shared" si="1074"/>
        <v>2293.3759298475302</v>
      </c>
      <c r="ACK25" s="95">
        <f t="shared" si="882"/>
        <v>1.1767545453295574</v>
      </c>
      <c r="ACL25" s="96">
        <f t="shared" si="1075"/>
        <v>0.28286228955980736</v>
      </c>
      <c r="ACM25" s="92">
        <f t="shared" si="883"/>
        <v>3.6377283148720907E-2</v>
      </c>
      <c r="ACN25" s="93">
        <f t="shared" si="884"/>
        <v>73306.108413312293</v>
      </c>
      <c r="ACO25" s="93">
        <f t="shared" si="885"/>
        <v>0</v>
      </c>
      <c r="ACP25" s="88"/>
      <c r="ACQ25" s="88"/>
      <c r="ACR25" s="94">
        <f t="shared" si="1076"/>
        <v>2293.3759298475302</v>
      </c>
      <c r="ACS25" s="95">
        <f t="shared" si="886"/>
        <v>1.1767545453295574</v>
      </c>
      <c r="ACT25" s="96">
        <f t="shared" si="1077"/>
        <v>0.28286228955980736</v>
      </c>
      <c r="ACU25" s="92">
        <f t="shared" si="887"/>
        <v>3.6377283148720907E-2</v>
      </c>
      <c r="ACV25" s="93">
        <f t="shared" si="888"/>
        <v>73306.108413312293</v>
      </c>
      <c r="ACW25" s="93">
        <f t="shared" si="889"/>
        <v>0</v>
      </c>
      <c r="ACX25" s="88"/>
      <c r="ACY25" s="88"/>
      <c r="ACZ25" s="94">
        <f t="shared" si="1078"/>
        <v>2293.3759298475302</v>
      </c>
      <c r="ADA25" s="95">
        <f t="shared" si="890"/>
        <v>1.1767545453295574</v>
      </c>
      <c r="ADB25" s="96">
        <f t="shared" si="1079"/>
        <v>0.28286228955980736</v>
      </c>
      <c r="ADC25" s="92">
        <f t="shared" si="891"/>
        <v>3.6377283148720907E-2</v>
      </c>
      <c r="ADD25" s="93">
        <f t="shared" si="892"/>
        <v>73306.108413312293</v>
      </c>
      <c r="ADE25" s="93">
        <f t="shared" si="893"/>
        <v>0</v>
      </c>
      <c r="ADF25" s="88"/>
      <c r="ADG25" s="88"/>
      <c r="ADH25" s="94">
        <f t="shared" si="1080"/>
        <v>2293.3759298475302</v>
      </c>
      <c r="ADI25" s="95">
        <f t="shared" si="894"/>
        <v>1.1767545453295574</v>
      </c>
      <c r="ADJ25" s="96">
        <f t="shared" si="1081"/>
        <v>0.28286228955980736</v>
      </c>
      <c r="ADK25" s="92">
        <f t="shared" si="895"/>
        <v>3.6377283148720907E-2</v>
      </c>
      <c r="ADL25" s="93">
        <f t="shared" si="896"/>
        <v>73306.108413312293</v>
      </c>
      <c r="ADM25" s="93">
        <f t="shared" si="897"/>
        <v>0</v>
      </c>
      <c r="ADN25" s="88"/>
      <c r="ADO25" s="88"/>
      <c r="ADP25" s="94">
        <f t="shared" si="1082"/>
        <v>2293.3759298475302</v>
      </c>
      <c r="ADQ25" s="95">
        <f t="shared" si="898"/>
        <v>1.1767545453295574</v>
      </c>
      <c r="ADR25" s="96">
        <f t="shared" si="1083"/>
        <v>0.28286228955980736</v>
      </c>
      <c r="ADS25" s="92">
        <f t="shared" si="899"/>
        <v>3.6377283148720907E-2</v>
      </c>
      <c r="ADT25" s="93">
        <f t="shared" si="900"/>
        <v>73306.108413312293</v>
      </c>
      <c r="ADU25" s="93">
        <f t="shared" si="901"/>
        <v>0</v>
      </c>
      <c r="ADV25" s="88"/>
      <c r="ADW25" s="88"/>
      <c r="ADX25" s="94">
        <f t="shared" si="1084"/>
        <v>2293.3759298475302</v>
      </c>
      <c r="ADY25" s="95">
        <f t="shared" si="902"/>
        <v>1.1767545453295574</v>
      </c>
      <c r="ADZ25" s="96">
        <f t="shared" si="1085"/>
        <v>0.28286228955980736</v>
      </c>
      <c r="AEA25" s="92">
        <f t="shared" si="903"/>
        <v>3.6377283148720907E-2</v>
      </c>
      <c r="AEB25" s="93">
        <f t="shared" si="904"/>
        <v>73306.108413312293</v>
      </c>
      <c r="AEC25" s="93">
        <f t="shared" si="905"/>
        <v>0</v>
      </c>
      <c r="AED25" s="94">
        <f t="shared" si="1086"/>
        <v>1776877.8099264074</v>
      </c>
      <c r="AEE25" s="97">
        <f t="shared" si="906"/>
        <v>2166250.7114623473</v>
      </c>
      <c r="AEF25" s="88" t="s">
        <v>17</v>
      </c>
    </row>
    <row r="26" spans="1:812" s="35" customFormat="1" ht="27.75" customHeight="1">
      <c r="A26" s="44" t="s">
        <v>147</v>
      </c>
      <c r="B26" s="88" t="s">
        <v>17</v>
      </c>
      <c r="C26" s="88" t="s">
        <v>17</v>
      </c>
      <c r="D26" s="88" t="s">
        <v>17</v>
      </c>
      <c r="E26" s="88" t="s">
        <v>17</v>
      </c>
      <c r="F26" s="88" t="s">
        <v>17</v>
      </c>
      <c r="G26" s="45">
        <f>'Исходные данные'!C28</f>
        <v>202</v>
      </c>
      <c r="H26" s="45">
        <f>'Исходные данные'!D28</f>
        <v>81300</v>
      </c>
      <c r="I26" s="89">
        <f>'Расчет поправочного коэф'!G27</f>
        <v>4.7622031559045981</v>
      </c>
      <c r="J26" s="45">
        <f t="shared" si="1088"/>
        <v>76067.046528297724</v>
      </c>
      <c r="K26" s="90">
        <f t="shared" si="486"/>
        <v>779.04478479355305</v>
      </c>
      <c r="L26" s="91">
        <f t="shared" si="1089"/>
        <v>0.58377444185036431</v>
      </c>
      <c r="M26" s="91">
        <f t="shared" si="907"/>
        <v>0.12258495127965077</v>
      </c>
      <c r="N26" s="88" t="s">
        <v>17</v>
      </c>
      <c r="O26" s="92">
        <f t="shared" si="1090"/>
        <v>6.5989071167170121E-2</v>
      </c>
      <c r="P26" s="93">
        <f t="shared" si="1091"/>
        <v>17788.557511712741</v>
      </c>
      <c r="Q26" s="93">
        <f t="shared" si="1092"/>
        <v>17788.557511712741</v>
      </c>
      <c r="R26" s="88" t="s">
        <v>17</v>
      </c>
      <c r="S26" s="88" t="s">
        <v>17</v>
      </c>
      <c r="T26" s="94">
        <f t="shared" si="491"/>
        <v>867.10695069312101</v>
      </c>
      <c r="U26" s="95">
        <f t="shared" si="1093"/>
        <v>0.63338828145651305</v>
      </c>
      <c r="V26" s="96">
        <f t="shared" si="908"/>
        <v>0.13300320476063324</v>
      </c>
      <c r="W26" s="92">
        <f t="shared" si="1094"/>
        <v>6.5801438015638786E-2</v>
      </c>
      <c r="X26" s="93">
        <f t="shared" si="1095"/>
        <v>18196.564350428122</v>
      </c>
      <c r="Y26" s="93">
        <f t="shared" si="1096"/>
        <v>18196.564350428122</v>
      </c>
      <c r="Z26" s="88" t="s">
        <v>17</v>
      </c>
      <c r="AA26" s="88" t="s">
        <v>17</v>
      </c>
      <c r="AB26" s="94">
        <f t="shared" si="496"/>
        <v>957.1889524279137</v>
      </c>
      <c r="AC26" s="95">
        <f t="shared" si="1097"/>
        <v>0.68231822049585078</v>
      </c>
      <c r="AD26" s="96">
        <f t="shared" si="909"/>
        <v>0.143277848121589</v>
      </c>
      <c r="AE26" s="92">
        <f t="shared" si="1098"/>
        <v>6.5120856810845063E-2</v>
      </c>
      <c r="AF26" s="93">
        <f t="shared" si="1099"/>
        <v>18453.645958142373</v>
      </c>
      <c r="AG26" s="93">
        <f t="shared" si="1100"/>
        <v>18453.645958142373</v>
      </c>
      <c r="AH26" s="88" t="s">
        <v>17</v>
      </c>
      <c r="AI26" s="88" t="s">
        <v>17</v>
      </c>
      <c r="AJ26" s="94">
        <f t="shared" si="501"/>
        <v>1048.5436353890145</v>
      </c>
      <c r="AK26" s="95">
        <f t="shared" si="1101"/>
        <v>0.73013339954017265</v>
      </c>
      <c r="AL26" s="96">
        <f t="shared" si="910"/>
        <v>0.15331840655199455</v>
      </c>
      <c r="AM26" s="92">
        <f t="shared" si="1102"/>
        <v>6.4099859621122246E-2</v>
      </c>
      <c r="AN26" s="93">
        <f t="shared" si="1103"/>
        <v>18594.852632727034</v>
      </c>
      <c r="AO26" s="93">
        <f t="shared" si="1104"/>
        <v>18594.852632727034</v>
      </c>
      <c r="AP26" s="88" t="s">
        <v>17</v>
      </c>
      <c r="AQ26" s="88" t="s">
        <v>17</v>
      </c>
      <c r="AR26" s="94">
        <f t="shared" si="506"/>
        <v>1140.5973612936039</v>
      </c>
      <c r="AS26" s="95">
        <f t="shared" si="1105"/>
        <v>0.77655601233214711</v>
      </c>
      <c r="AT26" s="96">
        <f t="shared" si="911"/>
        <v>0.1630665443932825</v>
      </c>
      <c r="AU26" s="92">
        <f t="shared" si="1106"/>
        <v>6.2849882766411208E-2</v>
      </c>
      <c r="AV26" s="93">
        <f t="shared" si="1107"/>
        <v>18647.27679538526</v>
      </c>
      <c r="AW26" s="93">
        <f t="shared" si="1108"/>
        <v>18647.27679538526</v>
      </c>
      <c r="AX26" s="88" t="s">
        <v>17</v>
      </c>
      <c r="AY26" s="88" t="s">
        <v>17</v>
      </c>
      <c r="AZ26" s="94">
        <f t="shared" si="511"/>
        <v>1232.9106127559071</v>
      </c>
      <c r="BA26" s="95">
        <f t="shared" si="1109"/>
        <v>0.82141779102783774</v>
      </c>
      <c r="BB26" s="96">
        <f t="shared" si="912"/>
        <v>0.17248692761235349</v>
      </c>
      <c r="BC26" s="92">
        <f t="shared" si="1110"/>
        <v>6.1452173774295155E-2</v>
      </c>
      <c r="BD26" s="93">
        <f t="shared" si="1111"/>
        <v>18631.855416651881</v>
      </c>
      <c r="BE26" s="93">
        <f t="shared" si="1112"/>
        <v>18631.855416651881</v>
      </c>
      <c r="BF26" s="88" t="s">
        <v>17</v>
      </c>
      <c r="BG26" s="88" t="s">
        <v>17</v>
      </c>
      <c r="BH26" s="94">
        <f t="shared" si="516"/>
        <v>1325.1475207591343</v>
      </c>
      <c r="BI26" s="95">
        <f t="shared" si="1113"/>
        <v>0.8646284244305934</v>
      </c>
      <c r="BJ26" s="96">
        <f t="shared" si="913"/>
        <v>0.18156059204625721</v>
      </c>
      <c r="BK26" s="92">
        <f t="shared" si="1114"/>
        <v>5.9965761699995679E-2</v>
      </c>
      <c r="BL26" s="93">
        <f t="shared" si="1115"/>
        <v>18564.764466194516</v>
      </c>
      <c r="BM26" s="93">
        <f t="shared" si="1116"/>
        <v>18564.764466194516</v>
      </c>
      <c r="BN26" s="88" t="s">
        <v>17</v>
      </c>
      <c r="BO26" s="88" t="s">
        <v>17</v>
      </c>
      <c r="BP26" s="94">
        <f t="shared" si="521"/>
        <v>1417.0522953442555</v>
      </c>
      <c r="BQ26" s="95">
        <f t="shared" si="1117"/>
        <v>0.90615260061988456</v>
      </c>
      <c r="BR26" s="96">
        <f t="shared" si="914"/>
        <v>0.19028012265632913</v>
      </c>
      <c r="BS26" s="92">
        <f t="shared" si="1118"/>
        <v>5.8433304339326614E-2</v>
      </c>
      <c r="BT26" s="93">
        <f t="shared" si="1119"/>
        <v>18458.497710378462</v>
      </c>
      <c r="BU26" s="93">
        <f t="shared" si="1120"/>
        <v>18458.497710378462</v>
      </c>
      <c r="BV26" s="88" t="s">
        <v>17</v>
      </c>
      <c r="BW26" s="88" t="s">
        <v>17</v>
      </c>
      <c r="BX26" s="94">
        <f t="shared" si="526"/>
        <v>1508.4309968807825</v>
      </c>
      <c r="BY26" s="95">
        <f t="shared" si="1121"/>
        <v>0.9459933137101818</v>
      </c>
      <c r="BZ26" s="96">
        <f t="shared" si="915"/>
        <v>0.19864614816721041</v>
      </c>
      <c r="CA26" s="92">
        <f t="shared" si="1122"/>
        <v>5.6885391414589731E-2</v>
      </c>
      <c r="CB26" s="93">
        <f t="shared" si="1123"/>
        <v>18322.701291905531</v>
      </c>
      <c r="CC26" s="93">
        <f t="shared" si="1124"/>
        <v>18322.701291905531</v>
      </c>
      <c r="CD26" s="88" t="s">
        <v>17</v>
      </c>
      <c r="CE26" s="88" t="s">
        <v>17</v>
      </c>
      <c r="CF26" s="94">
        <f t="shared" si="531"/>
        <v>1599.1374389199188</v>
      </c>
      <c r="CG26" s="95">
        <f t="shared" si="1125"/>
        <v>0.98417973752938359</v>
      </c>
      <c r="CH26" s="96">
        <f t="shared" si="916"/>
        <v>0.2066647946988803</v>
      </c>
      <c r="CI26" s="92">
        <f t="shared" si="1126"/>
        <v>5.5343719348436099E-2</v>
      </c>
      <c r="CJ26" s="93">
        <f t="shared" si="1127"/>
        <v>18164.819361094338</v>
      </c>
      <c r="CK26" s="93">
        <f t="shared" si="1168"/>
        <v>18164.819361094338</v>
      </c>
      <c r="CL26" s="88" t="s">
        <v>17</v>
      </c>
      <c r="CM26" s="88" t="s">
        <v>17</v>
      </c>
      <c r="CN26" s="94">
        <f t="shared" si="536"/>
        <v>1689.0622872421679</v>
      </c>
      <c r="CO26" s="95">
        <f t="shared" si="1128"/>
        <v>1.0207584378297558</v>
      </c>
      <c r="CP26" s="96">
        <f t="shared" si="917"/>
        <v>0.21434584044658611</v>
      </c>
      <c r="CQ26" s="92">
        <f t="shared" si="1129"/>
        <v>5.3823438000601853E-2</v>
      </c>
      <c r="CR26" s="93">
        <f t="shared" si="1130"/>
        <v>17990.593520778297</v>
      </c>
      <c r="CS26" s="93">
        <f t="shared" si="1131"/>
        <v>17990.593520778297</v>
      </c>
      <c r="CT26" s="88" t="s">
        <v>17</v>
      </c>
      <c r="CU26" s="88" t="s">
        <v>17</v>
      </c>
      <c r="CV26" s="94">
        <f t="shared" si="541"/>
        <v>1778.1246314044367</v>
      </c>
      <c r="CW26" s="95">
        <f t="shared" si="1132"/>
        <v>1.0557870292814748</v>
      </c>
      <c r="CX26" s="96">
        <f t="shared" si="918"/>
        <v>0.22170138373295084</v>
      </c>
      <c r="CY26" s="92">
        <f t="shared" si="1133"/>
        <v>5.23348877294737E-2</v>
      </c>
      <c r="CZ26" s="93">
        <f t="shared" si="1134"/>
        <v>17804.449169462398</v>
      </c>
      <c r="DA26" s="93">
        <f t="shared" si="1135"/>
        <v>17804.449169462398</v>
      </c>
      <c r="DB26" s="88" t="s">
        <v>17</v>
      </c>
      <c r="DC26" s="88" t="s">
        <v>17</v>
      </c>
      <c r="DD26" s="94">
        <f t="shared" si="546"/>
        <v>1866.2654688770226</v>
      </c>
      <c r="DE26" s="95">
        <f t="shared" si="1136"/>
        <v>1.0893296242506976</v>
      </c>
      <c r="DF26" s="96">
        <f t="shared" si="919"/>
        <v>0.22874488731125445</v>
      </c>
      <c r="DG26" s="92">
        <f t="shared" si="1137"/>
        <v>5.0884886303701166E-2</v>
      </c>
      <c r="DH26" s="93">
        <f t="shared" si="1138"/>
        <v>17609.794340123532</v>
      </c>
      <c r="DI26" s="93">
        <f t="shared" si="1139"/>
        <v>17609.794340123532</v>
      </c>
      <c r="DJ26" s="88" t="s">
        <v>17</v>
      </c>
      <c r="DK26" s="88" t="s">
        <v>17</v>
      </c>
      <c r="DL26" s="94">
        <f t="shared" si="551"/>
        <v>1953.4426685806045</v>
      </c>
      <c r="DM26" s="95">
        <f t="shared" si="1140"/>
        <v>1.1214535947098592</v>
      </c>
      <c r="DN26" s="96">
        <f t="shared" si="920"/>
        <v>0.23549049840920425</v>
      </c>
      <c r="DO26" s="92">
        <f t="shared" si="1141"/>
        <v>4.9477682690305086E-2</v>
      </c>
      <c r="DP26" s="93">
        <f t="shared" si="1142"/>
        <v>17409.250839324646</v>
      </c>
      <c r="DQ26" s="93">
        <f t="shared" si="1143"/>
        <v>17409.250839324646</v>
      </c>
      <c r="DR26" s="88" t="s">
        <v>17</v>
      </c>
      <c r="DS26" s="88" t="s">
        <v>17</v>
      </c>
      <c r="DT26" s="94">
        <f t="shared" si="556"/>
        <v>2039.6270786762711</v>
      </c>
      <c r="DU26" s="95">
        <f t="shared" si="1144"/>
        <v>1.1522272955675594</v>
      </c>
      <c r="DV26" s="96">
        <f t="shared" si="921"/>
        <v>0.24195257065816833</v>
      </c>
      <c r="DW26" s="92">
        <f t="shared" si="1145"/>
        <v>4.8115663869958747E-2</v>
      </c>
      <c r="DX26" s="93">
        <f t="shared" si="1146"/>
        <v>17204.833009654762</v>
      </c>
      <c r="DY26" s="93">
        <f t="shared" si="1147"/>
        <v>17204.833009654762</v>
      </c>
      <c r="DZ26" s="88" t="s">
        <v>17</v>
      </c>
      <c r="EA26" s="88" t="s">
        <v>17</v>
      </c>
      <c r="EB26" s="94">
        <f t="shared" si="561"/>
        <v>2124.7995193181264</v>
      </c>
      <c r="EC26" s="95">
        <f t="shared" si="1148"/>
        <v>1.1817184905375411</v>
      </c>
      <c r="ED26" s="96">
        <f t="shared" si="922"/>
        <v>0.24814533354637394</v>
      </c>
      <c r="EE26" s="92">
        <f t="shared" si="1149"/>
        <v>4.67998782879466E-2</v>
      </c>
      <c r="EF26" s="93">
        <f t="shared" si="1150"/>
        <v>16998.085971150991</v>
      </c>
      <c r="EG26" s="93">
        <f t="shared" si="1151"/>
        <v>16998.085971150991</v>
      </c>
      <c r="EH26" s="88" t="s">
        <v>17</v>
      </c>
      <c r="EI26" s="88" t="s">
        <v>17</v>
      </c>
      <c r="EJ26" s="94">
        <f t="shared" si="566"/>
        <v>2208.948459769369</v>
      </c>
      <c r="EK26" s="95">
        <f t="shared" si="1152"/>
        <v>1.2098466717888112</v>
      </c>
      <c r="EL26" s="96">
        <f t="shared" si="923"/>
        <v>0.25405188148866287</v>
      </c>
      <c r="EM26" s="92">
        <f t="shared" si="1153"/>
        <v>4.5621369665559852E-2</v>
      </c>
      <c r="EN26" s="93">
        <f t="shared" si="1154"/>
        <v>16825.769607213104</v>
      </c>
      <c r="EO26" s="93">
        <f t="shared" si="1155"/>
        <v>16825.769607213104</v>
      </c>
      <c r="EP26" s="88" t="s">
        <v>17</v>
      </c>
      <c r="EQ26" s="88" t="s">
        <v>17</v>
      </c>
      <c r="ER26" s="94">
        <f t="shared" si="571"/>
        <v>2292.2443489139887</v>
      </c>
      <c r="ES26" s="95">
        <f t="shared" si="1156"/>
        <v>1.2366750274120015</v>
      </c>
      <c r="ET26" s="96">
        <f t="shared" si="924"/>
        <v>0.25968548315261669</v>
      </c>
      <c r="EU26" s="92">
        <f t="shared" si="1157"/>
        <v>4.4604568621451679E-2</v>
      </c>
      <c r="EV26" s="93">
        <f t="shared" si="1158"/>
        <v>16700.752222345611</v>
      </c>
      <c r="EW26" s="93">
        <f t="shared" si="1159"/>
        <v>16700.752222345611</v>
      </c>
      <c r="EX26" s="88" t="s">
        <v>17</v>
      </c>
      <c r="EY26" s="88" t="s">
        <v>17</v>
      </c>
      <c r="EZ26" s="94">
        <f t="shared" si="576"/>
        <v>2374.9213401137195</v>
      </c>
      <c r="FA26" s="95">
        <f t="shared" si="1160"/>
        <v>1.2624054424058637</v>
      </c>
      <c r="FB26" s="96">
        <f t="shared" si="925"/>
        <v>0.26508853173149965</v>
      </c>
      <c r="FC26" s="92">
        <f t="shared" si="1161"/>
        <v>4.3693935606811729E-2</v>
      </c>
      <c r="FD26" s="93">
        <f t="shared" si="1162"/>
        <v>16604.389237659514</v>
      </c>
      <c r="FE26" s="93">
        <f t="shared" si="1163"/>
        <v>16604.389237659514</v>
      </c>
      <c r="FF26" s="88" t="s">
        <v>17</v>
      </c>
      <c r="FG26" s="88" t="s">
        <v>17</v>
      </c>
      <c r="FH26" s="94">
        <f t="shared" si="581"/>
        <v>2457.1212868348061</v>
      </c>
      <c r="FI26" s="95">
        <f t="shared" si="1164"/>
        <v>1.2871746204921193</v>
      </c>
      <c r="FJ26" s="96">
        <f t="shared" si="926"/>
        <v>0.27028973320807764</v>
      </c>
      <c r="FK26" s="92">
        <f t="shared" si="1165"/>
        <v>4.2855667339945003E-2</v>
      </c>
      <c r="FL26" s="93">
        <f t="shared" si="1166"/>
        <v>16525.277381036754</v>
      </c>
      <c r="FM26" s="93">
        <f t="shared" si="1167"/>
        <v>16525.277381036754</v>
      </c>
      <c r="FN26" s="88" t="s">
        <v>17</v>
      </c>
      <c r="FO26" s="88" t="s">
        <v>17</v>
      </c>
      <c r="FP26" s="94">
        <f t="shared" si="927"/>
        <v>2538.9295907013247</v>
      </c>
      <c r="FQ26" s="95">
        <f t="shared" si="586"/>
        <v>1.311078822404445</v>
      </c>
      <c r="FR26" s="96">
        <f t="shared" si="928"/>
        <v>0.2753093010697904</v>
      </c>
      <c r="FS26" s="92">
        <f t="shared" si="587"/>
        <v>4.2069092919372275E-2</v>
      </c>
      <c r="FT26" s="93">
        <f t="shared" si="588"/>
        <v>16456.458249822721</v>
      </c>
      <c r="FU26" s="93">
        <f t="shared" si="589"/>
        <v>7403.3566652869404</v>
      </c>
      <c r="FV26" s="88" t="s">
        <v>17</v>
      </c>
      <c r="FW26" s="88" t="s">
        <v>17</v>
      </c>
      <c r="FX26" s="94">
        <f t="shared" si="929"/>
        <v>2575.5798712225469</v>
      </c>
      <c r="FY26" s="95">
        <f t="shared" si="590"/>
        <v>1.3215562616120879</v>
      </c>
      <c r="FZ26" s="96">
        <f t="shared" si="930"/>
        <v>0.27750942543757429</v>
      </c>
      <c r="GA26" s="92">
        <f t="shared" si="591"/>
        <v>4.1730147270953977E-2</v>
      </c>
      <c r="GB26" s="93">
        <f t="shared" si="592"/>
        <v>16428.225382572065</v>
      </c>
      <c r="GC26" s="93">
        <f t="shared" si="593"/>
        <v>0</v>
      </c>
      <c r="GD26" s="88" t="s">
        <v>17</v>
      </c>
      <c r="GE26" s="88" t="s">
        <v>17</v>
      </c>
      <c r="GF26" s="94">
        <f t="shared" si="931"/>
        <v>2575.5798712225469</v>
      </c>
      <c r="GG26" s="95">
        <f t="shared" si="594"/>
        <v>1.3215562616120879</v>
      </c>
      <c r="GH26" s="96">
        <f t="shared" si="932"/>
        <v>0.27750942543757429</v>
      </c>
      <c r="GI26" s="92">
        <f t="shared" si="595"/>
        <v>4.1730147270953977E-2</v>
      </c>
      <c r="GJ26" s="93">
        <f t="shared" si="596"/>
        <v>16428.225382572065</v>
      </c>
      <c r="GK26" s="93">
        <f t="shared" si="597"/>
        <v>0</v>
      </c>
      <c r="GL26" s="88"/>
      <c r="GM26" s="88"/>
      <c r="GN26" s="94">
        <f t="shared" si="933"/>
        <v>2575.5798712225469</v>
      </c>
      <c r="GO26" s="95">
        <f t="shared" si="598"/>
        <v>1.3215562616120879</v>
      </c>
      <c r="GP26" s="96">
        <f t="shared" si="934"/>
        <v>0.27750942543757429</v>
      </c>
      <c r="GQ26" s="92">
        <f t="shared" si="599"/>
        <v>4.1730147270953977E-2</v>
      </c>
      <c r="GR26" s="93">
        <f t="shared" si="600"/>
        <v>16428.225382572065</v>
      </c>
      <c r="GS26" s="93">
        <f t="shared" si="601"/>
        <v>0</v>
      </c>
      <c r="GT26" s="88"/>
      <c r="GU26" s="88"/>
      <c r="GV26" s="94">
        <f t="shared" si="1087"/>
        <v>2575.5798712225469</v>
      </c>
      <c r="GW26" s="95">
        <f t="shared" si="602"/>
        <v>1.3215562616120879</v>
      </c>
      <c r="GX26" s="96">
        <f t="shared" si="935"/>
        <v>0.27750942543757429</v>
      </c>
      <c r="GY26" s="92">
        <f t="shared" si="603"/>
        <v>4.1730147270953977E-2</v>
      </c>
      <c r="GZ26" s="93">
        <f t="shared" si="604"/>
        <v>16428.225382572065</v>
      </c>
      <c r="HA26" s="93">
        <f t="shared" si="605"/>
        <v>0</v>
      </c>
      <c r="HB26" s="88"/>
      <c r="HC26" s="88"/>
      <c r="HD26" s="94">
        <f t="shared" si="936"/>
        <v>2575.5798712225469</v>
      </c>
      <c r="HE26" s="95">
        <f t="shared" si="606"/>
        <v>1.3215562616120879</v>
      </c>
      <c r="HF26" s="96">
        <f t="shared" si="937"/>
        <v>0.27750942543757429</v>
      </c>
      <c r="HG26" s="92">
        <f t="shared" si="607"/>
        <v>4.1730147270953977E-2</v>
      </c>
      <c r="HH26" s="93">
        <f t="shared" si="608"/>
        <v>16428.225382572065</v>
      </c>
      <c r="HI26" s="93">
        <f t="shared" si="609"/>
        <v>0</v>
      </c>
      <c r="HJ26" s="88"/>
      <c r="HK26" s="88"/>
      <c r="HL26" s="94">
        <f t="shared" si="938"/>
        <v>2575.5798712225469</v>
      </c>
      <c r="HM26" s="95">
        <f t="shared" si="610"/>
        <v>1.3215562616120879</v>
      </c>
      <c r="HN26" s="96">
        <f t="shared" si="939"/>
        <v>0.27750942543757429</v>
      </c>
      <c r="HO26" s="92">
        <f t="shared" si="611"/>
        <v>4.1730147270953977E-2</v>
      </c>
      <c r="HP26" s="93">
        <f t="shared" si="612"/>
        <v>16428.225382572065</v>
      </c>
      <c r="HQ26" s="93">
        <f t="shared" si="613"/>
        <v>0</v>
      </c>
      <c r="HR26" s="88"/>
      <c r="HS26" s="88"/>
      <c r="HT26" s="94">
        <f t="shared" si="940"/>
        <v>2575.5798712225469</v>
      </c>
      <c r="HU26" s="95">
        <f t="shared" si="614"/>
        <v>1.3215562616120879</v>
      </c>
      <c r="HV26" s="96">
        <f t="shared" si="941"/>
        <v>0.27750942543757429</v>
      </c>
      <c r="HW26" s="92">
        <f t="shared" si="615"/>
        <v>4.1730147270953977E-2</v>
      </c>
      <c r="HX26" s="93">
        <f t="shared" si="616"/>
        <v>16428.225382572065</v>
      </c>
      <c r="HY26" s="93">
        <f t="shared" si="617"/>
        <v>0</v>
      </c>
      <c r="HZ26" s="88"/>
      <c r="IA26" s="88"/>
      <c r="IB26" s="94">
        <f t="shared" si="942"/>
        <v>2575.5798712225469</v>
      </c>
      <c r="IC26" s="95">
        <f t="shared" si="618"/>
        <v>1.3215562616120879</v>
      </c>
      <c r="ID26" s="96">
        <f t="shared" si="943"/>
        <v>0.27750942543757429</v>
      </c>
      <c r="IE26" s="92">
        <f t="shared" si="619"/>
        <v>4.1730147270953977E-2</v>
      </c>
      <c r="IF26" s="93">
        <f t="shared" si="620"/>
        <v>16428.225382572065</v>
      </c>
      <c r="IG26" s="93">
        <f t="shared" si="621"/>
        <v>0</v>
      </c>
      <c r="IH26" s="88"/>
      <c r="II26" s="88"/>
      <c r="IJ26" s="94">
        <f t="shared" si="944"/>
        <v>2575.5798712225469</v>
      </c>
      <c r="IK26" s="95">
        <f t="shared" si="622"/>
        <v>1.3215562616120879</v>
      </c>
      <c r="IL26" s="96">
        <f t="shared" si="945"/>
        <v>0.27750942543757429</v>
      </c>
      <c r="IM26" s="92">
        <f t="shared" si="623"/>
        <v>4.1730147270953977E-2</v>
      </c>
      <c r="IN26" s="93">
        <f t="shared" si="624"/>
        <v>16428.225382572065</v>
      </c>
      <c r="IO26" s="93">
        <f t="shared" si="625"/>
        <v>0</v>
      </c>
      <c r="IP26" s="88"/>
      <c r="IQ26" s="88"/>
      <c r="IR26" s="94">
        <f t="shared" si="946"/>
        <v>2575.5798712225469</v>
      </c>
      <c r="IS26" s="95">
        <f t="shared" si="626"/>
        <v>1.3215562616120879</v>
      </c>
      <c r="IT26" s="96">
        <f t="shared" si="947"/>
        <v>0.27750942543757429</v>
      </c>
      <c r="IU26" s="92">
        <f t="shared" si="627"/>
        <v>4.1730147270953977E-2</v>
      </c>
      <c r="IV26" s="93">
        <f t="shared" si="628"/>
        <v>16428.225382572065</v>
      </c>
      <c r="IW26" s="93">
        <f t="shared" si="629"/>
        <v>0</v>
      </c>
      <c r="IX26" s="88"/>
      <c r="IY26" s="88"/>
      <c r="IZ26" s="94">
        <f t="shared" si="948"/>
        <v>2575.5798712225469</v>
      </c>
      <c r="JA26" s="95">
        <f t="shared" si="630"/>
        <v>1.3215562616120879</v>
      </c>
      <c r="JB26" s="96">
        <f t="shared" si="949"/>
        <v>0.27750942543757429</v>
      </c>
      <c r="JC26" s="92">
        <f t="shared" si="631"/>
        <v>4.1730147270953977E-2</v>
      </c>
      <c r="JD26" s="93">
        <f t="shared" si="632"/>
        <v>16428.225382572065</v>
      </c>
      <c r="JE26" s="93">
        <f t="shared" si="633"/>
        <v>0</v>
      </c>
      <c r="JF26" s="88"/>
      <c r="JG26" s="88"/>
      <c r="JH26" s="94">
        <f t="shared" si="950"/>
        <v>2575.5798712225469</v>
      </c>
      <c r="JI26" s="95">
        <f t="shared" si="634"/>
        <v>1.3215562616120879</v>
      </c>
      <c r="JJ26" s="96">
        <f t="shared" si="951"/>
        <v>0.27750942543757429</v>
      </c>
      <c r="JK26" s="92">
        <f t="shared" si="635"/>
        <v>4.1730147270953977E-2</v>
      </c>
      <c r="JL26" s="93">
        <f t="shared" si="636"/>
        <v>16428.225382572065</v>
      </c>
      <c r="JM26" s="93">
        <f t="shared" si="637"/>
        <v>0</v>
      </c>
      <c r="JN26" s="88"/>
      <c r="JO26" s="88"/>
      <c r="JP26" s="94">
        <f t="shared" si="952"/>
        <v>2575.5798712225469</v>
      </c>
      <c r="JQ26" s="95">
        <f t="shared" si="638"/>
        <v>1.3215562616120879</v>
      </c>
      <c r="JR26" s="96">
        <f t="shared" si="953"/>
        <v>0.27750942543757429</v>
      </c>
      <c r="JS26" s="92">
        <f t="shared" si="639"/>
        <v>4.1730147270953977E-2</v>
      </c>
      <c r="JT26" s="93">
        <f t="shared" si="640"/>
        <v>16428.225382572065</v>
      </c>
      <c r="JU26" s="93">
        <f t="shared" si="641"/>
        <v>0</v>
      </c>
      <c r="JV26" s="88"/>
      <c r="JW26" s="88"/>
      <c r="JX26" s="94">
        <f t="shared" si="954"/>
        <v>2575.5798712225469</v>
      </c>
      <c r="JY26" s="95">
        <f t="shared" si="642"/>
        <v>1.3215562616120879</v>
      </c>
      <c r="JZ26" s="96">
        <f t="shared" si="955"/>
        <v>0.27750942543757429</v>
      </c>
      <c r="KA26" s="92">
        <f t="shared" si="643"/>
        <v>4.1730147270953977E-2</v>
      </c>
      <c r="KB26" s="93">
        <f t="shared" si="644"/>
        <v>16428.225382572065</v>
      </c>
      <c r="KC26" s="93">
        <f t="shared" si="645"/>
        <v>0</v>
      </c>
      <c r="KD26" s="88"/>
      <c r="KE26" s="88"/>
      <c r="KF26" s="94">
        <f t="shared" si="956"/>
        <v>2575.5798712225469</v>
      </c>
      <c r="KG26" s="95">
        <f t="shared" si="646"/>
        <v>1.3215562616120879</v>
      </c>
      <c r="KH26" s="96">
        <f t="shared" si="957"/>
        <v>0.27750942543757429</v>
      </c>
      <c r="KI26" s="92">
        <f t="shared" si="647"/>
        <v>4.1730147270953977E-2</v>
      </c>
      <c r="KJ26" s="93">
        <f t="shared" si="648"/>
        <v>16428.225382572065</v>
      </c>
      <c r="KK26" s="93">
        <f t="shared" si="649"/>
        <v>0</v>
      </c>
      <c r="KL26" s="88"/>
      <c r="KM26" s="88"/>
      <c r="KN26" s="94">
        <f t="shared" si="958"/>
        <v>2575.5798712225469</v>
      </c>
      <c r="KO26" s="95">
        <f t="shared" si="650"/>
        <v>1.3215562616120879</v>
      </c>
      <c r="KP26" s="96">
        <f t="shared" si="959"/>
        <v>0.27750942543757429</v>
      </c>
      <c r="KQ26" s="92">
        <f t="shared" si="651"/>
        <v>4.1730147270953977E-2</v>
      </c>
      <c r="KR26" s="93">
        <f t="shared" si="652"/>
        <v>16428.225382572065</v>
      </c>
      <c r="KS26" s="93">
        <f t="shared" si="653"/>
        <v>0</v>
      </c>
      <c r="KT26" s="88"/>
      <c r="KU26" s="88"/>
      <c r="KV26" s="94">
        <f t="shared" si="960"/>
        <v>2575.5798712225469</v>
      </c>
      <c r="KW26" s="95">
        <f t="shared" si="654"/>
        <v>1.3215562616120879</v>
      </c>
      <c r="KX26" s="96">
        <f t="shared" si="961"/>
        <v>0.27750942543757429</v>
      </c>
      <c r="KY26" s="92">
        <f t="shared" si="655"/>
        <v>4.1730147270953977E-2</v>
      </c>
      <c r="KZ26" s="93">
        <f t="shared" si="656"/>
        <v>16428.225382572065</v>
      </c>
      <c r="LA26" s="93">
        <f t="shared" si="657"/>
        <v>0</v>
      </c>
      <c r="LB26" s="88"/>
      <c r="LC26" s="88"/>
      <c r="LD26" s="94">
        <f t="shared" si="962"/>
        <v>2575.5798712225469</v>
      </c>
      <c r="LE26" s="95">
        <f t="shared" si="658"/>
        <v>1.3215562616120879</v>
      </c>
      <c r="LF26" s="96">
        <f t="shared" si="963"/>
        <v>0.27750942543757429</v>
      </c>
      <c r="LG26" s="92">
        <f t="shared" si="659"/>
        <v>4.1730147270953977E-2</v>
      </c>
      <c r="LH26" s="93">
        <f t="shared" si="660"/>
        <v>16428.225382572065</v>
      </c>
      <c r="LI26" s="93">
        <f t="shared" si="661"/>
        <v>0</v>
      </c>
      <c r="LJ26" s="88"/>
      <c r="LK26" s="88"/>
      <c r="LL26" s="94">
        <f t="shared" si="964"/>
        <v>2575.5798712225469</v>
      </c>
      <c r="LM26" s="95">
        <f t="shared" si="662"/>
        <v>1.3215562616120879</v>
      </c>
      <c r="LN26" s="96">
        <f t="shared" si="965"/>
        <v>0.27750942543757429</v>
      </c>
      <c r="LO26" s="92">
        <f t="shared" si="663"/>
        <v>4.1730147270953977E-2</v>
      </c>
      <c r="LP26" s="93">
        <f t="shared" si="664"/>
        <v>16428.225382572065</v>
      </c>
      <c r="LQ26" s="93">
        <f t="shared" si="665"/>
        <v>0</v>
      </c>
      <c r="LR26" s="88"/>
      <c r="LS26" s="88"/>
      <c r="LT26" s="94">
        <f t="shared" si="966"/>
        <v>2575.5798712225469</v>
      </c>
      <c r="LU26" s="95">
        <f t="shared" si="666"/>
        <v>1.3215562616120879</v>
      </c>
      <c r="LV26" s="96">
        <f t="shared" si="967"/>
        <v>0.27750942543757429</v>
      </c>
      <c r="LW26" s="92">
        <f t="shared" si="667"/>
        <v>4.1730147270953977E-2</v>
      </c>
      <c r="LX26" s="93">
        <f t="shared" si="668"/>
        <v>16428.225382572065</v>
      </c>
      <c r="LY26" s="93">
        <f t="shared" si="669"/>
        <v>0</v>
      </c>
      <c r="LZ26" s="88"/>
      <c r="MA26" s="88"/>
      <c r="MB26" s="94">
        <f t="shared" si="968"/>
        <v>2575.5798712225469</v>
      </c>
      <c r="MC26" s="95">
        <f t="shared" si="670"/>
        <v>1.3215562616120879</v>
      </c>
      <c r="MD26" s="96">
        <f t="shared" si="969"/>
        <v>0.27750942543757429</v>
      </c>
      <c r="ME26" s="92">
        <f t="shared" si="671"/>
        <v>4.1730147270953977E-2</v>
      </c>
      <c r="MF26" s="93">
        <f t="shared" si="672"/>
        <v>16428.225382572065</v>
      </c>
      <c r="MG26" s="93">
        <f t="shared" si="673"/>
        <v>0</v>
      </c>
      <c r="MH26" s="88"/>
      <c r="MI26" s="88"/>
      <c r="MJ26" s="94">
        <f t="shared" si="970"/>
        <v>2575.5798712225469</v>
      </c>
      <c r="MK26" s="95">
        <f t="shared" si="674"/>
        <v>1.3215562616120879</v>
      </c>
      <c r="ML26" s="96">
        <f t="shared" si="971"/>
        <v>0.27750942543757429</v>
      </c>
      <c r="MM26" s="92">
        <f t="shared" si="675"/>
        <v>4.1730147270953977E-2</v>
      </c>
      <c r="MN26" s="93">
        <f t="shared" si="676"/>
        <v>16428.225382572065</v>
      </c>
      <c r="MO26" s="93">
        <f t="shared" si="677"/>
        <v>0</v>
      </c>
      <c r="MP26" s="88"/>
      <c r="MQ26" s="88"/>
      <c r="MR26" s="94">
        <f t="shared" si="972"/>
        <v>2575.5798712225469</v>
      </c>
      <c r="MS26" s="95">
        <f t="shared" si="678"/>
        <v>1.3215562616120879</v>
      </c>
      <c r="MT26" s="96">
        <f t="shared" si="973"/>
        <v>0.27750942543757429</v>
      </c>
      <c r="MU26" s="92">
        <f t="shared" si="679"/>
        <v>4.1730147270953977E-2</v>
      </c>
      <c r="MV26" s="93">
        <f t="shared" si="680"/>
        <v>16428.225382572065</v>
      </c>
      <c r="MW26" s="93">
        <f t="shared" si="681"/>
        <v>0</v>
      </c>
      <c r="MX26" s="88"/>
      <c r="MY26" s="88"/>
      <c r="MZ26" s="94">
        <f t="shared" si="974"/>
        <v>2575.5798712225469</v>
      </c>
      <c r="NA26" s="95">
        <f t="shared" si="682"/>
        <v>1.3215562616120879</v>
      </c>
      <c r="NB26" s="96">
        <f t="shared" si="975"/>
        <v>0.27750942543757429</v>
      </c>
      <c r="NC26" s="92">
        <f t="shared" si="683"/>
        <v>4.1730147270953977E-2</v>
      </c>
      <c r="ND26" s="93">
        <f t="shared" si="684"/>
        <v>16428.225382572065</v>
      </c>
      <c r="NE26" s="93">
        <f t="shared" si="685"/>
        <v>0</v>
      </c>
      <c r="NF26" s="88"/>
      <c r="NG26" s="88"/>
      <c r="NH26" s="94">
        <f t="shared" si="976"/>
        <v>2575.5798712225469</v>
      </c>
      <c r="NI26" s="95">
        <f t="shared" si="686"/>
        <v>1.3215562616120879</v>
      </c>
      <c r="NJ26" s="96">
        <f t="shared" si="977"/>
        <v>0.27750942543757429</v>
      </c>
      <c r="NK26" s="92">
        <f t="shared" si="687"/>
        <v>4.1730147270953977E-2</v>
      </c>
      <c r="NL26" s="93">
        <f t="shared" si="688"/>
        <v>16428.225382572065</v>
      </c>
      <c r="NM26" s="93">
        <f t="shared" si="689"/>
        <v>0</v>
      </c>
      <c r="NN26" s="88"/>
      <c r="NO26" s="88"/>
      <c r="NP26" s="94">
        <f t="shared" si="978"/>
        <v>2575.5798712225469</v>
      </c>
      <c r="NQ26" s="95">
        <f t="shared" si="690"/>
        <v>1.3215562616120879</v>
      </c>
      <c r="NR26" s="96">
        <f t="shared" si="979"/>
        <v>0.27750942543757429</v>
      </c>
      <c r="NS26" s="92">
        <f t="shared" si="691"/>
        <v>4.1730147270953977E-2</v>
      </c>
      <c r="NT26" s="93">
        <f t="shared" si="692"/>
        <v>16428.225382572065</v>
      </c>
      <c r="NU26" s="93">
        <f t="shared" si="693"/>
        <v>0</v>
      </c>
      <c r="NV26" s="88"/>
      <c r="NW26" s="88"/>
      <c r="NX26" s="94">
        <f t="shared" si="980"/>
        <v>2575.5798712225469</v>
      </c>
      <c r="NY26" s="95">
        <f t="shared" si="694"/>
        <v>1.3215562616120879</v>
      </c>
      <c r="NZ26" s="96">
        <f t="shared" si="981"/>
        <v>0.27750942543757429</v>
      </c>
      <c r="OA26" s="92">
        <f t="shared" si="695"/>
        <v>4.1730147270953977E-2</v>
      </c>
      <c r="OB26" s="93">
        <f t="shared" si="696"/>
        <v>16428.225382572065</v>
      </c>
      <c r="OC26" s="93">
        <f t="shared" si="697"/>
        <v>0</v>
      </c>
      <c r="OD26" s="88"/>
      <c r="OE26" s="88"/>
      <c r="OF26" s="94">
        <f t="shared" si="982"/>
        <v>2575.5798712225469</v>
      </c>
      <c r="OG26" s="95">
        <f t="shared" si="698"/>
        <v>1.3215562616120879</v>
      </c>
      <c r="OH26" s="96">
        <f t="shared" si="983"/>
        <v>0.27750942543757429</v>
      </c>
      <c r="OI26" s="92">
        <f t="shared" si="699"/>
        <v>4.1730147270953977E-2</v>
      </c>
      <c r="OJ26" s="93">
        <f t="shared" si="700"/>
        <v>16428.225382572065</v>
      </c>
      <c r="OK26" s="93">
        <f t="shared" si="701"/>
        <v>0</v>
      </c>
      <c r="OL26" s="88"/>
      <c r="OM26" s="88"/>
      <c r="ON26" s="94">
        <f t="shared" si="984"/>
        <v>2575.5798712225469</v>
      </c>
      <c r="OO26" s="95">
        <f t="shared" si="702"/>
        <v>1.3215562616120879</v>
      </c>
      <c r="OP26" s="96">
        <f t="shared" si="985"/>
        <v>0.27750942543757429</v>
      </c>
      <c r="OQ26" s="92">
        <f t="shared" si="703"/>
        <v>4.1730147270953977E-2</v>
      </c>
      <c r="OR26" s="93">
        <f t="shared" si="704"/>
        <v>16428.225382572065</v>
      </c>
      <c r="OS26" s="93">
        <f t="shared" si="705"/>
        <v>0</v>
      </c>
      <c r="OT26" s="88"/>
      <c r="OU26" s="88"/>
      <c r="OV26" s="94">
        <f t="shared" si="986"/>
        <v>2575.5798712225469</v>
      </c>
      <c r="OW26" s="95">
        <f t="shared" si="706"/>
        <v>1.3215562616120879</v>
      </c>
      <c r="OX26" s="96">
        <f t="shared" si="987"/>
        <v>0.27750942543757429</v>
      </c>
      <c r="OY26" s="92">
        <f t="shared" si="707"/>
        <v>4.1730147270953977E-2</v>
      </c>
      <c r="OZ26" s="93">
        <f t="shared" si="708"/>
        <v>16428.225382572065</v>
      </c>
      <c r="PA26" s="93">
        <f t="shared" si="709"/>
        <v>0</v>
      </c>
      <c r="PB26" s="88"/>
      <c r="PC26" s="88"/>
      <c r="PD26" s="94">
        <f t="shared" si="988"/>
        <v>2575.5798712225469</v>
      </c>
      <c r="PE26" s="95">
        <f t="shared" si="710"/>
        <v>1.3215562616120879</v>
      </c>
      <c r="PF26" s="96">
        <f t="shared" si="989"/>
        <v>0.27750942543757429</v>
      </c>
      <c r="PG26" s="92">
        <f t="shared" si="711"/>
        <v>4.1730147270953977E-2</v>
      </c>
      <c r="PH26" s="93">
        <f t="shared" si="712"/>
        <v>16428.225382572065</v>
      </c>
      <c r="PI26" s="93">
        <f t="shared" si="713"/>
        <v>0</v>
      </c>
      <c r="PJ26" s="88"/>
      <c r="PK26" s="88"/>
      <c r="PL26" s="94">
        <f t="shared" si="990"/>
        <v>2575.5798712225469</v>
      </c>
      <c r="PM26" s="95">
        <f t="shared" si="714"/>
        <v>1.3215562616120879</v>
      </c>
      <c r="PN26" s="96">
        <f t="shared" si="991"/>
        <v>0.27750942543757429</v>
      </c>
      <c r="PO26" s="92">
        <f t="shared" si="715"/>
        <v>4.1730147270953977E-2</v>
      </c>
      <c r="PP26" s="93">
        <f t="shared" si="716"/>
        <v>16428.225382572065</v>
      </c>
      <c r="PQ26" s="93">
        <f t="shared" si="717"/>
        <v>0</v>
      </c>
      <c r="PR26" s="88"/>
      <c r="PS26" s="88"/>
      <c r="PT26" s="94">
        <f t="shared" si="992"/>
        <v>2575.5798712225469</v>
      </c>
      <c r="PU26" s="95">
        <f t="shared" si="718"/>
        <v>1.3215562616120879</v>
      </c>
      <c r="PV26" s="96">
        <f t="shared" si="993"/>
        <v>0.27750942543757429</v>
      </c>
      <c r="PW26" s="92">
        <f t="shared" si="719"/>
        <v>4.1730147270953977E-2</v>
      </c>
      <c r="PX26" s="93">
        <f t="shared" si="720"/>
        <v>16428.225382572065</v>
      </c>
      <c r="PY26" s="93">
        <f t="shared" si="721"/>
        <v>0</v>
      </c>
      <c r="PZ26" s="88"/>
      <c r="QA26" s="88"/>
      <c r="QB26" s="94">
        <f t="shared" si="994"/>
        <v>2575.5798712225469</v>
      </c>
      <c r="QC26" s="95">
        <f t="shared" si="722"/>
        <v>1.3215562616120879</v>
      </c>
      <c r="QD26" s="96">
        <f t="shared" si="995"/>
        <v>0.27750942543757429</v>
      </c>
      <c r="QE26" s="92">
        <f t="shared" si="723"/>
        <v>4.1730147270953977E-2</v>
      </c>
      <c r="QF26" s="93">
        <f t="shared" si="724"/>
        <v>16428.225382572065</v>
      </c>
      <c r="QG26" s="93">
        <f t="shared" si="725"/>
        <v>0</v>
      </c>
      <c r="QH26" s="88"/>
      <c r="QI26" s="88"/>
      <c r="QJ26" s="94">
        <f t="shared" si="996"/>
        <v>2575.5798712225469</v>
      </c>
      <c r="QK26" s="95">
        <f t="shared" si="726"/>
        <v>1.3215562616120879</v>
      </c>
      <c r="QL26" s="96">
        <f t="shared" si="997"/>
        <v>0.27750942543757429</v>
      </c>
      <c r="QM26" s="92">
        <f t="shared" si="727"/>
        <v>4.1730147270953977E-2</v>
      </c>
      <c r="QN26" s="93">
        <f t="shared" si="728"/>
        <v>16428.225382572065</v>
      </c>
      <c r="QO26" s="93">
        <f t="shared" si="729"/>
        <v>0</v>
      </c>
      <c r="QP26" s="88"/>
      <c r="QQ26" s="88"/>
      <c r="QR26" s="94">
        <f t="shared" si="998"/>
        <v>2575.5798712225469</v>
      </c>
      <c r="QS26" s="95">
        <f t="shared" si="730"/>
        <v>1.3215562616120879</v>
      </c>
      <c r="QT26" s="96">
        <f t="shared" si="999"/>
        <v>0.27750942543757429</v>
      </c>
      <c r="QU26" s="92">
        <f t="shared" si="731"/>
        <v>4.1730147270953977E-2</v>
      </c>
      <c r="QV26" s="93">
        <f t="shared" si="732"/>
        <v>16428.225382572065</v>
      </c>
      <c r="QW26" s="93">
        <f t="shared" si="733"/>
        <v>0</v>
      </c>
      <c r="QX26" s="88"/>
      <c r="QY26" s="88"/>
      <c r="QZ26" s="94">
        <f t="shared" si="1000"/>
        <v>2575.5798712225469</v>
      </c>
      <c r="RA26" s="95">
        <f t="shared" si="734"/>
        <v>1.3215562616120879</v>
      </c>
      <c r="RB26" s="96">
        <f t="shared" si="1001"/>
        <v>0.27750942543757429</v>
      </c>
      <c r="RC26" s="92">
        <f t="shared" si="735"/>
        <v>4.1730147270953977E-2</v>
      </c>
      <c r="RD26" s="93">
        <f t="shared" si="736"/>
        <v>16428.225382572065</v>
      </c>
      <c r="RE26" s="93">
        <f t="shared" si="737"/>
        <v>0</v>
      </c>
      <c r="RF26" s="88"/>
      <c r="RG26" s="88"/>
      <c r="RH26" s="94">
        <f t="shared" si="1002"/>
        <v>2575.5798712225469</v>
      </c>
      <c r="RI26" s="95">
        <f t="shared" si="738"/>
        <v>1.3215562616120879</v>
      </c>
      <c r="RJ26" s="96">
        <f t="shared" si="1003"/>
        <v>0.27750942543757429</v>
      </c>
      <c r="RK26" s="92">
        <f t="shared" si="739"/>
        <v>4.1730147270953977E-2</v>
      </c>
      <c r="RL26" s="93">
        <f t="shared" si="740"/>
        <v>16428.225382572065</v>
      </c>
      <c r="RM26" s="93">
        <f t="shared" si="741"/>
        <v>0</v>
      </c>
      <c r="RN26" s="88"/>
      <c r="RO26" s="88"/>
      <c r="RP26" s="94">
        <f t="shared" si="1004"/>
        <v>2575.5798712225469</v>
      </c>
      <c r="RQ26" s="95">
        <f t="shared" si="742"/>
        <v>1.3215562616120879</v>
      </c>
      <c r="RR26" s="96">
        <f t="shared" si="1005"/>
        <v>0.27750942543757429</v>
      </c>
      <c r="RS26" s="92">
        <f t="shared" si="743"/>
        <v>4.1730147270953977E-2</v>
      </c>
      <c r="RT26" s="93">
        <f t="shared" si="744"/>
        <v>16428.225382572065</v>
      </c>
      <c r="RU26" s="93">
        <f t="shared" si="745"/>
        <v>0</v>
      </c>
      <c r="RV26" s="88"/>
      <c r="RW26" s="88"/>
      <c r="RX26" s="94">
        <f t="shared" si="1006"/>
        <v>2575.5798712225469</v>
      </c>
      <c r="RY26" s="95">
        <f t="shared" si="746"/>
        <v>1.3215562616120879</v>
      </c>
      <c r="RZ26" s="96">
        <f t="shared" si="1007"/>
        <v>0.27750942543757429</v>
      </c>
      <c r="SA26" s="92">
        <f t="shared" si="747"/>
        <v>4.1730147270953977E-2</v>
      </c>
      <c r="SB26" s="93">
        <f t="shared" si="748"/>
        <v>16428.225382572065</v>
      </c>
      <c r="SC26" s="93">
        <f t="shared" si="749"/>
        <v>0</v>
      </c>
      <c r="SD26" s="88"/>
      <c r="SE26" s="88"/>
      <c r="SF26" s="94">
        <f t="shared" si="1008"/>
        <v>2575.5798712225469</v>
      </c>
      <c r="SG26" s="95">
        <f t="shared" si="750"/>
        <v>1.3215562616120879</v>
      </c>
      <c r="SH26" s="96">
        <f t="shared" si="1009"/>
        <v>0.27750942543757429</v>
      </c>
      <c r="SI26" s="92">
        <f t="shared" si="751"/>
        <v>4.1730147270953977E-2</v>
      </c>
      <c r="SJ26" s="93">
        <f t="shared" si="752"/>
        <v>16428.225382572065</v>
      </c>
      <c r="SK26" s="93">
        <f t="shared" si="753"/>
        <v>0</v>
      </c>
      <c r="SL26" s="88"/>
      <c r="SM26" s="88"/>
      <c r="SN26" s="94">
        <f t="shared" si="1010"/>
        <v>2575.5798712225469</v>
      </c>
      <c r="SO26" s="95">
        <f t="shared" si="754"/>
        <v>1.3215562616120879</v>
      </c>
      <c r="SP26" s="96">
        <f t="shared" si="1011"/>
        <v>0.27750942543757429</v>
      </c>
      <c r="SQ26" s="92">
        <f t="shared" si="755"/>
        <v>4.1730147270953977E-2</v>
      </c>
      <c r="SR26" s="93">
        <f t="shared" si="756"/>
        <v>16428.225382572065</v>
      </c>
      <c r="SS26" s="93">
        <f t="shared" si="757"/>
        <v>0</v>
      </c>
      <c r="ST26" s="88"/>
      <c r="SU26" s="88"/>
      <c r="SV26" s="94">
        <f t="shared" si="1012"/>
        <v>2575.5798712225469</v>
      </c>
      <c r="SW26" s="95">
        <f t="shared" si="758"/>
        <v>1.3215562616120879</v>
      </c>
      <c r="SX26" s="96">
        <f t="shared" si="1013"/>
        <v>0.27750942543757429</v>
      </c>
      <c r="SY26" s="92">
        <f t="shared" si="759"/>
        <v>4.1730147270953977E-2</v>
      </c>
      <c r="SZ26" s="93">
        <f t="shared" si="760"/>
        <v>16428.225382572065</v>
      </c>
      <c r="TA26" s="93">
        <f t="shared" si="761"/>
        <v>0</v>
      </c>
      <c r="TB26" s="88"/>
      <c r="TC26" s="88"/>
      <c r="TD26" s="94">
        <f t="shared" si="1014"/>
        <v>2575.5798712225469</v>
      </c>
      <c r="TE26" s="95">
        <f t="shared" si="762"/>
        <v>1.3215562616120879</v>
      </c>
      <c r="TF26" s="96">
        <f t="shared" si="1015"/>
        <v>0.27750942543757429</v>
      </c>
      <c r="TG26" s="92">
        <f t="shared" si="763"/>
        <v>4.1730147270953977E-2</v>
      </c>
      <c r="TH26" s="93">
        <f t="shared" si="764"/>
        <v>16428.225382572065</v>
      </c>
      <c r="TI26" s="93">
        <f t="shared" si="765"/>
        <v>0</v>
      </c>
      <c r="TJ26" s="88"/>
      <c r="TK26" s="88"/>
      <c r="TL26" s="94">
        <f t="shared" si="1016"/>
        <v>2575.5798712225469</v>
      </c>
      <c r="TM26" s="95">
        <f t="shared" si="766"/>
        <v>1.3215562616120879</v>
      </c>
      <c r="TN26" s="96">
        <f t="shared" si="1017"/>
        <v>0.27750942543757429</v>
      </c>
      <c r="TO26" s="92">
        <f t="shared" si="767"/>
        <v>4.1730147270953977E-2</v>
      </c>
      <c r="TP26" s="93">
        <f t="shared" si="768"/>
        <v>16428.225382572065</v>
      </c>
      <c r="TQ26" s="93">
        <f t="shared" si="769"/>
        <v>0</v>
      </c>
      <c r="TR26" s="88"/>
      <c r="TS26" s="88"/>
      <c r="TT26" s="94">
        <f t="shared" si="1018"/>
        <v>2575.5798712225469</v>
      </c>
      <c r="TU26" s="95">
        <f t="shared" si="770"/>
        <v>1.3215562616120879</v>
      </c>
      <c r="TV26" s="96">
        <f t="shared" si="1019"/>
        <v>0.27750942543757429</v>
      </c>
      <c r="TW26" s="92">
        <f t="shared" si="771"/>
        <v>4.1730147270953977E-2</v>
      </c>
      <c r="TX26" s="93">
        <f t="shared" si="772"/>
        <v>16428.225382572065</v>
      </c>
      <c r="TY26" s="93">
        <f t="shared" si="773"/>
        <v>0</v>
      </c>
      <c r="TZ26" s="88"/>
      <c r="UA26" s="88"/>
      <c r="UB26" s="94">
        <f t="shared" si="1020"/>
        <v>2575.5798712225469</v>
      </c>
      <c r="UC26" s="95">
        <f t="shared" si="774"/>
        <v>1.3215562616120879</v>
      </c>
      <c r="UD26" s="96">
        <f t="shared" si="1021"/>
        <v>0.27750942543757429</v>
      </c>
      <c r="UE26" s="92">
        <f t="shared" si="775"/>
        <v>4.1730147270953977E-2</v>
      </c>
      <c r="UF26" s="93">
        <f t="shared" si="776"/>
        <v>16428.225382572065</v>
      </c>
      <c r="UG26" s="93">
        <f t="shared" si="777"/>
        <v>0</v>
      </c>
      <c r="UH26" s="88"/>
      <c r="UI26" s="88"/>
      <c r="UJ26" s="94">
        <f t="shared" si="1022"/>
        <v>2575.5798712225469</v>
      </c>
      <c r="UK26" s="95">
        <f t="shared" si="778"/>
        <v>1.3215562616120879</v>
      </c>
      <c r="UL26" s="96">
        <f t="shared" si="1023"/>
        <v>0.27750942543757429</v>
      </c>
      <c r="UM26" s="92">
        <f t="shared" si="779"/>
        <v>4.1730147270953977E-2</v>
      </c>
      <c r="UN26" s="93">
        <f t="shared" si="780"/>
        <v>16428.225382572065</v>
      </c>
      <c r="UO26" s="93">
        <f t="shared" si="781"/>
        <v>0</v>
      </c>
      <c r="UP26" s="88"/>
      <c r="UQ26" s="88"/>
      <c r="UR26" s="94">
        <f t="shared" si="1024"/>
        <v>2575.5798712225469</v>
      </c>
      <c r="US26" s="95">
        <f t="shared" si="782"/>
        <v>1.3215562616120879</v>
      </c>
      <c r="UT26" s="96">
        <f t="shared" si="1025"/>
        <v>0.27750942543757429</v>
      </c>
      <c r="UU26" s="92">
        <f t="shared" si="783"/>
        <v>4.1730147270953977E-2</v>
      </c>
      <c r="UV26" s="93">
        <f t="shared" si="784"/>
        <v>16428.225382572065</v>
      </c>
      <c r="UW26" s="93">
        <f t="shared" si="785"/>
        <v>0</v>
      </c>
      <c r="UX26" s="88"/>
      <c r="UY26" s="88"/>
      <c r="UZ26" s="94">
        <f t="shared" si="1026"/>
        <v>2575.5798712225469</v>
      </c>
      <c r="VA26" s="95">
        <f t="shared" si="786"/>
        <v>1.3215562616120879</v>
      </c>
      <c r="VB26" s="96">
        <f t="shared" si="1027"/>
        <v>0.27750942543757429</v>
      </c>
      <c r="VC26" s="92">
        <f t="shared" si="787"/>
        <v>4.1730147270953977E-2</v>
      </c>
      <c r="VD26" s="93">
        <f t="shared" si="788"/>
        <v>16428.225382572065</v>
      </c>
      <c r="VE26" s="93">
        <f t="shared" si="789"/>
        <v>0</v>
      </c>
      <c r="VF26" s="88"/>
      <c r="VG26" s="88"/>
      <c r="VH26" s="94">
        <f t="shared" si="1028"/>
        <v>2575.5798712225469</v>
      </c>
      <c r="VI26" s="95">
        <f t="shared" si="790"/>
        <v>1.3215562616120879</v>
      </c>
      <c r="VJ26" s="96">
        <f t="shared" si="1029"/>
        <v>0.27750942543757429</v>
      </c>
      <c r="VK26" s="92">
        <f t="shared" si="791"/>
        <v>4.1730147270953977E-2</v>
      </c>
      <c r="VL26" s="93">
        <f t="shared" si="792"/>
        <v>16428.225382572065</v>
      </c>
      <c r="VM26" s="93">
        <f t="shared" si="793"/>
        <v>0</v>
      </c>
      <c r="VN26" s="88"/>
      <c r="VO26" s="88"/>
      <c r="VP26" s="94">
        <f t="shared" si="1030"/>
        <v>2575.5798712225469</v>
      </c>
      <c r="VQ26" s="95">
        <f t="shared" si="794"/>
        <v>1.3215562616120879</v>
      </c>
      <c r="VR26" s="96">
        <f t="shared" si="1031"/>
        <v>0.27750942543757429</v>
      </c>
      <c r="VS26" s="92">
        <f t="shared" si="795"/>
        <v>4.1730147270953977E-2</v>
      </c>
      <c r="VT26" s="93">
        <f t="shared" si="796"/>
        <v>16428.225382572065</v>
      </c>
      <c r="VU26" s="93">
        <f t="shared" si="797"/>
        <v>0</v>
      </c>
      <c r="VV26" s="88"/>
      <c r="VW26" s="88"/>
      <c r="VX26" s="94">
        <f t="shared" si="1032"/>
        <v>2575.5798712225469</v>
      </c>
      <c r="VY26" s="95">
        <f t="shared" si="798"/>
        <v>1.3215562616120879</v>
      </c>
      <c r="VZ26" s="96">
        <f t="shared" si="1033"/>
        <v>0.27750942543757429</v>
      </c>
      <c r="WA26" s="92">
        <f t="shared" si="799"/>
        <v>4.1730147270953977E-2</v>
      </c>
      <c r="WB26" s="93">
        <f t="shared" si="800"/>
        <v>16428.225382572065</v>
      </c>
      <c r="WC26" s="93">
        <f t="shared" si="801"/>
        <v>0</v>
      </c>
      <c r="WD26" s="88"/>
      <c r="WE26" s="88"/>
      <c r="WF26" s="94">
        <f t="shared" si="1034"/>
        <v>2575.5798712225469</v>
      </c>
      <c r="WG26" s="95">
        <f t="shared" si="802"/>
        <v>1.3215562616120879</v>
      </c>
      <c r="WH26" s="96">
        <f t="shared" si="1035"/>
        <v>0.27750942543757429</v>
      </c>
      <c r="WI26" s="92">
        <f t="shared" si="803"/>
        <v>4.1730147270953977E-2</v>
      </c>
      <c r="WJ26" s="93">
        <f t="shared" si="804"/>
        <v>16428.225382572065</v>
      </c>
      <c r="WK26" s="93">
        <f t="shared" si="805"/>
        <v>0</v>
      </c>
      <c r="WL26" s="88"/>
      <c r="WM26" s="88"/>
      <c r="WN26" s="94">
        <f t="shared" si="1036"/>
        <v>2575.5798712225469</v>
      </c>
      <c r="WO26" s="95">
        <f t="shared" si="806"/>
        <v>1.3215562616120879</v>
      </c>
      <c r="WP26" s="96">
        <f t="shared" si="1037"/>
        <v>0.27750942543757429</v>
      </c>
      <c r="WQ26" s="92">
        <f t="shared" si="807"/>
        <v>4.1730147270953977E-2</v>
      </c>
      <c r="WR26" s="93">
        <f t="shared" si="808"/>
        <v>16428.225382572065</v>
      </c>
      <c r="WS26" s="93">
        <f t="shared" si="809"/>
        <v>0</v>
      </c>
      <c r="WT26" s="88"/>
      <c r="WU26" s="88"/>
      <c r="WV26" s="94">
        <f t="shared" si="1038"/>
        <v>2575.5798712225469</v>
      </c>
      <c r="WW26" s="95">
        <f t="shared" si="810"/>
        <v>1.3215562616120879</v>
      </c>
      <c r="WX26" s="96">
        <f t="shared" si="1039"/>
        <v>0.27750942543757429</v>
      </c>
      <c r="WY26" s="92">
        <f t="shared" si="811"/>
        <v>4.1730147270953977E-2</v>
      </c>
      <c r="WZ26" s="93">
        <f t="shared" si="812"/>
        <v>16428.225382572065</v>
      </c>
      <c r="XA26" s="93">
        <f t="shared" si="813"/>
        <v>0</v>
      </c>
      <c r="XB26" s="88"/>
      <c r="XC26" s="88"/>
      <c r="XD26" s="94">
        <f t="shared" si="1040"/>
        <v>2575.5798712225469</v>
      </c>
      <c r="XE26" s="95">
        <f t="shared" si="814"/>
        <v>1.3215562616120879</v>
      </c>
      <c r="XF26" s="96">
        <f t="shared" si="1041"/>
        <v>0.27750942543757429</v>
      </c>
      <c r="XG26" s="92">
        <f t="shared" si="815"/>
        <v>4.1730147270953977E-2</v>
      </c>
      <c r="XH26" s="93">
        <f t="shared" si="816"/>
        <v>16428.225382572065</v>
      </c>
      <c r="XI26" s="93">
        <f t="shared" si="817"/>
        <v>0</v>
      </c>
      <c r="XJ26" s="88"/>
      <c r="XK26" s="88"/>
      <c r="XL26" s="94">
        <f t="shared" si="1042"/>
        <v>2575.5798712225469</v>
      </c>
      <c r="XM26" s="95">
        <f t="shared" si="818"/>
        <v>1.3215562616120879</v>
      </c>
      <c r="XN26" s="96">
        <f t="shared" si="1043"/>
        <v>0.27750942543757429</v>
      </c>
      <c r="XO26" s="92">
        <f t="shared" si="819"/>
        <v>4.1730147270953977E-2</v>
      </c>
      <c r="XP26" s="93">
        <f t="shared" si="820"/>
        <v>16428.225382572065</v>
      </c>
      <c r="XQ26" s="93">
        <f t="shared" si="821"/>
        <v>0</v>
      </c>
      <c r="XR26" s="88"/>
      <c r="XS26" s="88"/>
      <c r="XT26" s="94">
        <f t="shared" si="1044"/>
        <v>2575.5798712225469</v>
      </c>
      <c r="XU26" s="95">
        <f t="shared" si="822"/>
        <v>1.3215562616120879</v>
      </c>
      <c r="XV26" s="96">
        <f t="shared" si="1045"/>
        <v>0.27750942543757429</v>
      </c>
      <c r="XW26" s="92">
        <f t="shared" si="823"/>
        <v>4.1730147270953977E-2</v>
      </c>
      <c r="XX26" s="93">
        <f t="shared" si="824"/>
        <v>16428.225382572065</v>
      </c>
      <c r="XY26" s="93">
        <f t="shared" si="825"/>
        <v>0</v>
      </c>
      <c r="XZ26" s="88"/>
      <c r="YA26" s="88"/>
      <c r="YB26" s="94">
        <f t="shared" si="1046"/>
        <v>2575.5798712225469</v>
      </c>
      <c r="YC26" s="95">
        <f t="shared" si="826"/>
        <v>1.3215562616120879</v>
      </c>
      <c r="YD26" s="96">
        <f t="shared" si="1047"/>
        <v>0.27750942543757429</v>
      </c>
      <c r="YE26" s="92">
        <f t="shared" si="827"/>
        <v>4.1730147270953977E-2</v>
      </c>
      <c r="YF26" s="93">
        <f t="shared" si="828"/>
        <v>16428.225382572065</v>
      </c>
      <c r="YG26" s="93">
        <f t="shared" si="829"/>
        <v>0</v>
      </c>
      <c r="YH26" s="88"/>
      <c r="YI26" s="88"/>
      <c r="YJ26" s="94">
        <f t="shared" si="1048"/>
        <v>2575.5798712225469</v>
      </c>
      <c r="YK26" s="95">
        <f t="shared" si="830"/>
        <v>1.3215562616120879</v>
      </c>
      <c r="YL26" s="96">
        <f t="shared" si="1049"/>
        <v>0.27750942543757429</v>
      </c>
      <c r="YM26" s="92">
        <f t="shared" si="831"/>
        <v>4.1730147270953977E-2</v>
      </c>
      <c r="YN26" s="93">
        <f t="shared" si="832"/>
        <v>16428.225382572065</v>
      </c>
      <c r="YO26" s="93">
        <f t="shared" si="833"/>
        <v>0</v>
      </c>
      <c r="YP26" s="88"/>
      <c r="YQ26" s="88"/>
      <c r="YR26" s="94">
        <f t="shared" si="1050"/>
        <v>2575.5798712225469</v>
      </c>
      <c r="YS26" s="95">
        <f t="shared" si="834"/>
        <v>1.3215562616120879</v>
      </c>
      <c r="YT26" s="96">
        <f t="shared" si="1051"/>
        <v>0.27750942543757429</v>
      </c>
      <c r="YU26" s="92">
        <f t="shared" si="835"/>
        <v>4.1730147270953977E-2</v>
      </c>
      <c r="YV26" s="93">
        <f t="shared" si="836"/>
        <v>16428.225382572065</v>
      </c>
      <c r="YW26" s="93">
        <f t="shared" si="837"/>
        <v>0</v>
      </c>
      <c r="YX26" s="88"/>
      <c r="YY26" s="88"/>
      <c r="YZ26" s="94">
        <f t="shared" si="1052"/>
        <v>2575.5798712225469</v>
      </c>
      <c r="ZA26" s="95">
        <f t="shared" si="838"/>
        <v>1.3215562616120879</v>
      </c>
      <c r="ZB26" s="96">
        <f t="shared" si="1053"/>
        <v>0.27750942543757429</v>
      </c>
      <c r="ZC26" s="92">
        <f t="shared" si="839"/>
        <v>4.1730147270953977E-2</v>
      </c>
      <c r="ZD26" s="93">
        <f t="shared" si="840"/>
        <v>16428.225382572065</v>
      </c>
      <c r="ZE26" s="93">
        <f t="shared" si="841"/>
        <v>0</v>
      </c>
      <c r="ZF26" s="88"/>
      <c r="ZG26" s="88"/>
      <c r="ZH26" s="94">
        <f t="shared" si="1054"/>
        <v>2575.5798712225469</v>
      </c>
      <c r="ZI26" s="95">
        <f t="shared" si="842"/>
        <v>1.3215562616120879</v>
      </c>
      <c r="ZJ26" s="96">
        <f t="shared" si="1055"/>
        <v>0.27750942543757429</v>
      </c>
      <c r="ZK26" s="92">
        <f t="shared" si="843"/>
        <v>4.1730147270953977E-2</v>
      </c>
      <c r="ZL26" s="93">
        <f t="shared" si="844"/>
        <v>16428.225382572065</v>
      </c>
      <c r="ZM26" s="93">
        <f t="shared" si="845"/>
        <v>0</v>
      </c>
      <c r="ZN26" s="88"/>
      <c r="ZO26" s="88"/>
      <c r="ZP26" s="94">
        <f t="shared" si="1056"/>
        <v>2575.5798712225469</v>
      </c>
      <c r="ZQ26" s="95">
        <f t="shared" si="846"/>
        <v>1.3215562616120879</v>
      </c>
      <c r="ZR26" s="96">
        <f t="shared" si="1057"/>
        <v>0.27750942543757429</v>
      </c>
      <c r="ZS26" s="92">
        <f t="shared" si="847"/>
        <v>4.1730147270953977E-2</v>
      </c>
      <c r="ZT26" s="93">
        <f t="shared" si="848"/>
        <v>16428.225382572065</v>
      </c>
      <c r="ZU26" s="93">
        <f t="shared" si="849"/>
        <v>0</v>
      </c>
      <c r="ZV26" s="88"/>
      <c r="ZW26" s="88"/>
      <c r="ZX26" s="94">
        <f t="shared" si="1058"/>
        <v>2575.5798712225469</v>
      </c>
      <c r="ZY26" s="95">
        <f t="shared" si="850"/>
        <v>1.3215562616120879</v>
      </c>
      <c r="ZZ26" s="96">
        <f t="shared" si="1059"/>
        <v>0.27750942543757429</v>
      </c>
      <c r="AAA26" s="92">
        <f t="shared" si="851"/>
        <v>4.1730147270953977E-2</v>
      </c>
      <c r="AAB26" s="93">
        <f t="shared" si="852"/>
        <v>16428.225382572065</v>
      </c>
      <c r="AAC26" s="93">
        <f t="shared" si="853"/>
        <v>0</v>
      </c>
      <c r="AAD26" s="88"/>
      <c r="AAE26" s="88"/>
      <c r="AAF26" s="94">
        <f t="shared" si="1060"/>
        <v>2575.5798712225469</v>
      </c>
      <c r="AAG26" s="95">
        <f t="shared" si="854"/>
        <v>1.3215562616120879</v>
      </c>
      <c r="AAH26" s="96">
        <f t="shared" si="1061"/>
        <v>0.27750942543757429</v>
      </c>
      <c r="AAI26" s="92">
        <f t="shared" si="855"/>
        <v>4.1730147270953977E-2</v>
      </c>
      <c r="AAJ26" s="93">
        <f t="shared" si="856"/>
        <v>16428.225382572065</v>
      </c>
      <c r="AAK26" s="93">
        <f t="shared" si="857"/>
        <v>0</v>
      </c>
      <c r="AAL26" s="88"/>
      <c r="AAM26" s="88"/>
      <c r="AAN26" s="94">
        <f t="shared" si="1062"/>
        <v>2575.5798712225469</v>
      </c>
      <c r="AAO26" s="95">
        <f t="shared" si="858"/>
        <v>1.3215562616120879</v>
      </c>
      <c r="AAP26" s="96">
        <f t="shared" si="1063"/>
        <v>0.27750942543757429</v>
      </c>
      <c r="AAQ26" s="92">
        <f t="shared" si="859"/>
        <v>4.1730147270953977E-2</v>
      </c>
      <c r="AAR26" s="93">
        <f t="shared" si="860"/>
        <v>16428.225382572065</v>
      </c>
      <c r="AAS26" s="93">
        <f t="shared" si="861"/>
        <v>0</v>
      </c>
      <c r="AAT26" s="88"/>
      <c r="AAU26" s="88"/>
      <c r="AAV26" s="94">
        <f t="shared" si="1064"/>
        <v>2575.5798712225469</v>
      </c>
      <c r="AAW26" s="95">
        <f t="shared" si="862"/>
        <v>1.3215562616120879</v>
      </c>
      <c r="AAX26" s="96">
        <f t="shared" si="1065"/>
        <v>0.27750942543757429</v>
      </c>
      <c r="AAY26" s="92">
        <f t="shared" si="863"/>
        <v>4.1730147270953977E-2</v>
      </c>
      <c r="AAZ26" s="93">
        <f t="shared" si="864"/>
        <v>16428.225382572065</v>
      </c>
      <c r="ABA26" s="93">
        <f t="shared" si="865"/>
        <v>0</v>
      </c>
      <c r="ABB26" s="88"/>
      <c r="ABC26" s="88"/>
      <c r="ABD26" s="94">
        <f t="shared" si="1066"/>
        <v>2575.5798712225469</v>
      </c>
      <c r="ABE26" s="95">
        <f t="shared" si="866"/>
        <v>1.3215562616120879</v>
      </c>
      <c r="ABF26" s="96">
        <f t="shared" si="1067"/>
        <v>0.27750942543757429</v>
      </c>
      <c r="ABG26" s="92">
        <f t="shared" si="867"/>
        <v>4.1730147270953977E-2</v>
      </c>
      <c r="ABH26" s="93">
        <f t="shared" si="868"/>
        <v>16428.225382572065</v>
      </c>
      <c r="ABI26" s="93">
        <f t="shared" si="869"/>
        <v>0</v>
      </c>
      <c r="ABJ26" s="88"/>
      <c r="ABK26" s="88"/>
      <c r="ABL26" s="94">
        <f t="shared" si="1068"/>
        <v>2575.5798712225469</v>
      </c>
      <c r="ABM26" s="95">
        <f t="shared" si="870"/>
        <v>1.3215562616120879</v>
      </c>
      <c r="ABN26" s="96">
        <f t="shared" si="1069"/>
        <v>0.27750942543757429</v>
      </c>
      <c r="ABO26" s="92">
        <f t="shared" si="871"/>
        <v>4.1730147270953977E-2</v>
      </c>
      <c r="ABP26" s="93">
        <f t="shared" si="872"/>
        <v>16428.225382572065</v>
      </c>
      <c r="ABQ26" s="93">
        <f t="shared" si="873"/>
        <v>0</v>
      </c>
      <c r="ABR26" s="88"/>
      <c r="ABS26" s="88"/>
      <c r="ABT26" s="94">
        <f t="shared" si="1070"/>
        <v>2575.5798712225469</v>
      </c>
      <c r="ABU26" s="95">
        <f t="shared" si="874"/>
        <v>1.3215562616120879</v>
      </c>
      <c r="ABV26" s="96">
        <f t="shared" si="1071"/>
        <v>0.27750942543757429</v>
      </c>
      <c r="ABW26" s="92">
        <f t="shared" si="875"/>
        <v>4.1730147270953977E-2</v>
      </c>
      <c r="ABX26" s="93">
        <f t="shared" si="876"/>
        <v>16428.225382572065</v>
      </c>
      <c r="ABY26" s="93">
        <f t="shared" si="877"/>
        <v>0</v>
      </c>
      <c r="ABZ26" s="88"/>
      <c r="ACA26" s="88"/>
      <c r="ACB26" s="94">
        <f t="shared" si="1072"/>
        <v>2575.5798712225469</v>
      </c>
      <c r="ACC26" s="95">
        <f t="shared" si="878"/>
        <v>1.3215562616120879</v>
      </c>
      <c r="ACD26" s="96">
        <f t="shared" si="1073"/>
        <v>0.27750942543757429</v>
      </c>
      <c r="ACE26" s="92">
        <f t="shared" si="879"/>
        <v>4.1730147270953977E-2</v>
      </c>
      <c r="ACF26" s="93">
        <f t="shared" si="880"/>
        <v>16428.225382572065</v>
      </c>
      <c r="ACG26" s="93">
        <f t="shared" si="881"/>
        <v>0</v>
      </c>
      <c r="ACH26" s="88"/>
      <c r="ACI26" s="88"/>
      <c r="ACJ26" s="94">
        <f t="shared" si="1074"/>
        <v>2575.5798712225469</v>
      </c>
      <c r="ACK26" s="95">
        <f t="shared" si="882"/>
        <v>1.3215562616120879</v>
      </c>
      <c r="ACL26" s="96">
        <f t="shared" si="1075"/>
        <v>0.27750942543757429</v>
      </c>
      <c r="ACM26" s="92">
        <f t="shared" si="883"/>
        <v>4.1730147270953977E-2</v>
      </c>
      <c r="ACN26" s="93">
        <f t="shared" si="884"/>
        <v>16428.225382572065</v>
      </c>
      <c r="ACO26" s="93">
        <f t="shared" si="885"/>
        <v>0</v>
      </c>
      <c r="ACP26" s="88"/>
      <c r="ACQ26" s="88"/>
      <c r="ACR26" s="94">
        <f t="shared" si="1076"/>
        <v>2575.5798712225469</v>
      </c>
      <c r="ACS26" s="95">
        <f t="shared" si="886"/>
        <v>1.3215562616120879</v>
      </c>
      <c r="ACT26" s="96">
        <f t="shared" si="1077"/>
        <v>0.27750942543757429</v>
      </c>
      <c r="ACU26" s="92">
        <f t="shared" si="887"/>
        <v>4.1730147270953977E-2</v>
      </c>
      <c r="ACV26" s="93">
        <f t="shared" si="888"/>
        <v>16428.225382572065</v>
      </c>
      <c r="ACW26" s="93">
        <f t="shared" si="889"/>
        <v>0</v>
      </c>
      <c r="ACX26" s="88"/>
      <c r="ACY26" s="88"/>
      <c r="ACZ26" s="94">
        <f t="shared" si="1078"/>
        <v>2575.5798712225469</v>
      </c>
      <c r="ADA26" s="95">
        <f t="shared" si="890"/>
        <v>1.3215562616120879</v>
      </c>
      <c r="ADB26" s="96">
        <f t="shared" si="1079"/>
        <v>0.27750942543757429</v>
      </c>
      <c r="ADC26" s="92">
        <f t="shared" si="891"/>
        <v>4.1730147270953977E-2</v>
      </c>
      <c r="ADD26" s="93">
        <f t="shared" si="892"/>
        <v>16428.225382572065</v>
      </c>
      <c r="ADE26" s="93">
        <f t="shared" si="893"/>
        <v>0</v>
      </c>
      <c r="ADF26" s="88"/>
      <c r="ADG26" s="88"/>
      <c r="ADH26" s="94">
        <f t="shared" si="1080"/>
        <v>2575.5798712225469</v>
      </c>
      <c r="ADI26" s="95">
        <f t="shared" si="894"/>
        <v>1.3215562616120879</v>
      </c>
      <c r="ADJ26" s="96">
        <f t="shared" si="1081"/>
        <v>0.27750942543757429</v>
      </c>
      <c r="ADK26" s="92">
        <f t="shared" si="895"/>
        <v>4.1730147270953977E-2</v>
      </c>
      <c r="ADL26" s="93">
        <f t="shared" si="896"/>
        <v>16428.225382572065</v>
      </c>
      <c r="ADM26" s="93">
        <f t="shared" si="897"/>
        <v>0</v>
      </c>
      <c r="ADN26" s="88"/>
      <c r="ADO26" s="88"/>
      <c r="ADP26" s="94">
        <f t="shared" si="1082"/>
        <v>2575.5798712225469</v>
      </c>
      <c r="ADQ26" s="95">
        <f t="shared" si="898"/>
        <v>1.3215562616120879</v>
      </c>
      <c r="ADR26" s="96">
        <f t="shared" si="1083"/>
        <v>0.27750942543757429</v>
      </c>
      <c r="ADS26" s="92">
        <f t="shared" si="899"/>
        <v>4.1730147270953977E-2</v>
      </c>
      <c r="ADT26" s="93">
        <f t="shared" si="900"/>
        <v>16428.225382572065</v>
      </c>
      <c r="ADU26" s="93">
        <f t="shared" si="901"/>
        <v>0</v>
      </c>
      <c r="ADV26" s="88"/>
      <c r="ADW26" s="88"/>
      <c r="ADX26" s="94">
        <f t="shared" si="1084"/>
        <v>2575.5798712225469</v>
      </c>
      <c r="ADY26" s="95">
        <f t="shared" si="902"/>
        <v>1.3215562616120879</v>
      </c>
      <c r="ADZ26" s="96">
        <f t="shared" si="1085"/>
        <v>0.27750942543757429</v>
      </c>
      <c r="AEA26" s="92">
        <f t="shared" si="903"/>
        <v>4.1730147270953977E-2</v>
      </c>
      <c r="AEB26" s="93">
        <f t="shared" si="904"/>
        <v>16428.225382572065</v>
      </c>
      <c r="AEC26" s="93">
        <f t="shared" si="905"/>
        <v>0</v>
      </c>
      <c r="AED26" s="94">
        <f t="shared" si="1086"/>
        <v>362900.08745865687</v>
      </c>
      <c r="AEE26" s="97">
        <f t="shared" si="906"/>
        <v>438967.13398695458</v>
      </c>
      <c r="AEF26" s="88" t="s">
        <v>17</v>
      </c>
    </row>
    <row r="27" spans="1:812" s="35" customFormat="1" ht="29.25" customHeight="1">
      <c r="A27" s="44" t="s">
        <v>148</v>
      </c>
      <c r="B27" s="88" t="s">
        <v>17</v>
      </c>
      <c r="C27" s="88" t="s">
        <v>17</v>
      </c>
      <c r="D27" s="88" t="s">
        <v>17</v>
      </c>
      <c r="E27" s="88" t="s">
        <v>17</v>
      </c>
      <c r="F27" s="88" t="s">
        <v>17</v>
      </c>
      <c r="G27" s="45">
        <f>'Исходные данные'!C29</f>
        <v>250</v>
      </c>
      <c r="H27" s="45">
        <f>'Исходные данные'!D29</f>
        <v>90800</v>
      </c>
      <c r="I27" s="89">
        <f>'Расчет поправочного коэф'!G28</f>
        <v>6.5108300715264305</v>
      </c>
      <c r="J27" s="45">
        <f t="shared" si="1088"/>
        <v>94142.384317200151</v>
      </c>
      <c r="K27" s="90">
        <f t="shared" si="486"/>
        <v>739.7695372688006</v>
      </c>
      <c r="L27" s="91">
        <f t="shared" si="1089"/>
        <v>0.55434367464694467</v>
      </c>
      <c r="M27" s="91">
        <f t="shared" si="907"/>
        <v>8.5141782008907763E-2</v>
      </c>
      <c r="N27" s="88" t="s">
        <v>17</v>
      </c>
      <c r="O27" s="92">
        <f t="shared" si="1090"/>
        <v>0.10343224043791313</v>
      </c>
      <c r="P27" s="93">
        <f t="shared" si="1091"/>
        <v>34507.483419993267</v>
      </c>
      <c r="Q27" s="93">
        <f t="shared" si="1092"/>
        <v>34507.483419993267</v>
      </c>
      <c r="R27" s="88" t="s">
        <v>17</v>
      </c>
      <c r="S27" s="88" t="s">
        <v>17</v>
      </c>
      <c r="T27" s="94">
        <f t="shared" si="491"/>
        <v>877.79947094877366</v>
      </c>
      <c r="U27" s="95">
        <f t="shared" si="1093"/>
        <v>0.64119875630480383</v>
      </c>
      <c r="V27" s="96">
        <f t="shared" si="908"/>
        <v>9.8481875469140931E-2</v>
      </c>
      <c r="W27" s="92">
        <f t="shared" si="1094"/>
        <v>0.10032276730713109</v>
      </c>
      <c r="X27" s="93">
        <f t="shared" si="1095"/>
        <v>34335.403492444682</v>
      </c>
      <c r="Y27" s="93">
        <f t="shared" si="1096"/>
        <v>34335.403492444682</v>
      </c>
      <c r="Z27" s="88" t="s">
        <v>17</v>
      </c>
      <c r="AA27" s="88" t="s">
        <v>17</v>
      </c>
      <c r="AB27" s="94">
        <f t="shared" si="496"/>
        <v>1015.1410849185525</v>
      </c>
      <c r="AC27" s="95">
        <f t="shared" si="1097"/>
        <v>0.72362855511124147</v>
      </c>
      <c r="AD27" s="96">
        <f t="shared" si="909"/>
        <v>0.11114228864240508</v>
      </c>
      <c r="AE27" s="92">
        <f t="shared" si="1098"/>
        <v>9.7256416290028985E-2</v>
      </c>
      <c r="AF27" s="93">
        <f t="shared" si="1099"/>
        <v>34108.999448195165</v>
      </c>
      <c r="AG27" s="93">
        <f t="shared" si="1100"/>
        <v>34108.999448195165</v>
      </c>
      <c r="AH27" s="88" t="s">
        <v>17</v>
      </c>
      <c r="AI27" s="88" t="s">
        <v>17</v>
      </c>
      <c r="AJ27" s="94">
        <f t="shared" si="501"/>
        <v>1151.5770827113331</v>
      </c>
      <c r="AK27" s="95">
        <f t="shared" si="1101"/>
        <v>0.8018787791512727</v>
      </c>
      <c r="AL27" s="96">
        <f t="shared" si="910"/>
        <v>0.1231607598942106</v>
      </c>
      <c r="AM27" s="92">
        <f t="shared" si="1102"/>
        <v>9.4257506278906195E-2</v>
      </c>
      <c r="AN27" s="93">
        <f t="shared" si="1103"/>
        <v>33840.770864143051</v>
      </c>
      <c r="AO27" s="93">
        <f t="shared" si="1104"/>
        <v>33840.770864143051</v>
      </c>
      <c r="AP27" s="88" t="s">
        <v>17</v>
      </c>
      <c r="AQ27" s="88" t="s">
        <v>17</v>
      </c>
      <c r="AR27" s="94">
        <f t="shared" si="506"/>
        <v>1286.9401661679053</v>
      </c>
      <c r="AS27" s="95">
        <f t="shared" si="1105"/>
        <v>0.87619098330718148</v>
      </c>
      <c r="AT27" s="96">
        <f t="shared" si="911"/>
        <v>0.13457438969863378</v>
      </c>
      <c r="AU27" s="92">
        <f t="shared" si="1106"/>
        <v>9.1342037461059927E-2</v>
      </c>
      <c r="AV27" s="93">
        <f t="shared" si="1107"/>
        <v>33540.557683141364</v>
      </c>
      <c r="AW27" s="93">
        <f t="shared" si="1108"/>
        <v>33540.557683141364</v>
      </c>
      <c r="AX27" s="88" t="s">
        <v>17</v>
      </c>
      <c r="AY27" s="88" t="s">
        <v>17</v>
      </c>
      <c r="AZ27" s="94">
        <f t="shared" si="511"/>
        <v>1421.1023969004709</v>
      </c>
      <c r="BA27" s="95">
        <f t="shared" si="1109"/>
        <v>0.94679920799534656</v>
      </c>
      <c r="BB27" s="96">
        <f t="shared" si="912"/>
        <v>0.14541912438107518</v>
      </c>
      <c r="BC27" s="92">
        <f t="shared" si="1110"/>
        <v>8.8519977005573458E-2</v>
      </c>
      <c r="BD27" s="93">
        <f t="shared" si="1111"/>
        <v>33216.111302665267</v>
      </c>
      <c r="BE27" s="93">
        <f t="shared" si="1112"/>
        <v>33216.111302665267</v>
      </c>
      <c r="BF27" s="88" t="s">
        <v>17</v>
      </c>
      <c r="BG27" s="88" t="s">
        <v>17</v>
      </c>
      <c r="BH27" s="94">
        <f t="shared" si="516"/>
        <v>1553.9668421111319</v>
      </c>
      <c r="BI27" s="95">
        <f t="shared" si="1113"/>
        <v>1.0139277938974109</v>
      </c>
      <c r="BJ27" s="96">
        <f t="shared" si="913"/>
        <v>0.15572942048227972</v>
      </c>
      <c r="BK27" s="92">
        <f t="shared" si="1114"/>
        <v>8.5796933263973169E-2</v>
      </c>
      <c r="BL27" s="93">
        <f t="shared" si="1115"/>
        <v>32873.541451741134</v>
      </c>
      <c r="BM27" s="93">
        <f t="shared" si="1116"/>
        <v>32873.541451741134</v>
      </c>
      <c r="BN27" s="88" t="s">
        <v>17</v>
      </c>
      <c r="BO27" s="88" t="s">
        <v>17</v>
      </c>
      <c r="BP27" s="94">
        <f t="shared" si="521"/>
        <v>1685.4610079180964</v>
      </c>
      <c r="BQ27" s="95">
        <f t="shared" si="1117"/>
        <v>1.0777900579860815</v>
      </c>
      <c r="BR27" s="96">
        <f t="shared" si="914"/>
        <v>0.16553804140881215</v>
      </c>
      <c r="BS27" s="92">
        <f t="shared" si="1118"/>
        <v>8.3175385586843592E-2</v>
      </c>
      <c r="BT27" s="93">
        <f t="shared" si="1119"/>
        <v>32517.66616940442</v>
      </c>
      <c r="BU27" s="93">
        <f t="shared" si="1120"/>
        <v>32517.66616940442</v>
      </c>
      <c r="BV27" s="88" t="s">
        <v>17</v>
      </c>
      <c r="BW27" s="88" t="s">
        <v>17</v>
      </c>
      <c r="BX27" s="94">
        <f t="shared" si="526"/>
        <v>1815.5316725957141</v>
      </c>
      <c r="BY27" s="95">
        <f t="shared" si="1121"/>
        <v>1.1385875964204599</v>
      </c>
      <c r="BZ27" s="96">
        <f t="shared" si="915"/>
        <v>0.17487595036457831</v>
      </c>
      <c r="CA27" s="92">
        <f t="shared" si="1122"/>
        <v>8.0655589217221824E-2</v>
      </c>
      <c r="CB27" s="93">
        <f t="shared" si="1123"/>
        <v>32152.286142958426</v>
      </c>
      <c r="CC27" s="93">
        <f t="shared" si="1124"/>
        <v>32152.286142958426</v>
      </c>
      <c r="CD27" s="88" t="s">
        <v>17</v>
      </c>
      <c r="CE27" s="88" t="s">
        <v>17</v>
      </c>
      <c r="CF27" s="94">
        <f t="shared" si="531"/>
        <v>1944.1408171675478</v>
      </c>
      <c r="CG27" s="95">
        <f t="shared" si="1125"/>
        <v>1.1965100388447203</v>
      </c>
      <c r="CH27" s="96">
        <f t="shared" si="916"/>
        <v>0.18377227261349868</v>
      </c>
      <c r="CI27" s="92">
        <f t="shared" si="1126"/>
        <v>7.8236241433817716E-2</v>
      </c>
      <c r="CJ27" s="93">
        <f t="shared" si="1127"/>
        <v>31780.399958056543</v>
      </c>
      <c r="CK27" s="93">
        <f t="shared" si="1168"/>
        <v>31780.399958056543</v>
      </c>
      <c r="CL27" s="88" t="s">
        <v>17</v>
      </c>
      <c r="CM27" s="88" t="s">
        <v>17</v>
      </c>
      <c r="CN27" s="94">
        <f t="shared" si="536"/>
        <v>2071.2624169997739</v>
      </c>
      <c r="CO27" s="95">
        <f t="shared" si="1128"/>
        <v>1.251735122547937</v>
      </c>
      <c r="CP27" s="96">
        <f t="shared" si="917"/>
        <v>0.19225430686973438</v>
      </c>
      <c r="CQ27" s="92">
        <f t="shared" si="1129"/>
        <v>7.5914971577453583E-2</v>
      </c>
      <c r="CR27" s="93">
        <f t="shared" si="1130"/>
        <v>31404.373154425877</v>
      </c>
      <c r="CS27" s="93">
        <f t="shared" si="1131"/>
        <v>31404.373154425877</v>
      </c>
      <c r="CT27" s="88" t="s">
        <v>17</v>
      </c>
      <c r="CU27" s="88" t="s">
        <v>17</v>
      </c>
      <c r="CV27" s="94">
        <f t="shared" si="541"/>
        <v>2196.8799096174776</v>
      </c>
      <c r="CW27" s="95">
        <f t="shared" si="1132"/>
        <v>1.3044289879901183</v>
      </c>
      <c r="CX27" s="96">
        <f t="shared" si="918"/>
        <v>0.20034757068760384</v>
      </c>
      <c r="CY27" s="92">
        <f t="shared" si="1133"/>
        <v>7.3688700774820703E-2</v>
      </c>
      <c r="CZ27" s="93">
        <f t="shared" si="1134"/>
        <v>31026.071136967828</v>
      </c>
      <c r="DA27" s="93">
        <f t="shared" si="1135"/>
        <v>31026.071136967828</v>
      </c>
      <c r="DB27" s="88" t="s">
        <v>17</v>
      </c>
      <c r="DC27" s="88" t="s">
        <v>17</v>
      </c>
      <c r="DD27" s="94">
        <f t="shared" si="546"/>
        <v>2320.984194165349</v>
      </c>
      <c r="DE27" s="95">
        <f t="shared" si="1136"/>
        <v>1.3547466222173083</v>
      </c>
      <c r="DF27" s="96">
        <f t="shared" si="919"/>
        <v>0.20807586856581792</v>
      </c>
      <c r="DG27" s="92">
        <f t="shared" si="1137"/>
        <v>7.1553905049137695E-2</v>
      </c>
      <c r="DH27" s="93">
        <f t="shared" si="1138"/>
        <v>30646.963780216272</v>
      </c>
      <c r="DI27" s="93">
        <f t="shared" si="1139"/>
        <v>30646.963780216272</v>
      </c>
      <c r="DJ27" s="88" t="s">
        <v>17</v>
      </c>
      <c r="DK27" s="88" t="s">
        <v>17</v>
      </c>
      <c r="DL27" s="94">
        <f t="shared" si="551"/>
        <v>2443.5720492862142</v>
      </c>
      <c r="DM27" s="95">
        <f t="shared" si="1140"/>
        <v>1.402832395688242</v>
      </c>
      <c r="DN27" s="96">
        <f t="shared" si="920"/>
        <v>0.21546137439881843</v>
      </c>
      <c r="DO27" s="92">
        <f t="shared" si="1141"/>
        <v>6.9506806700690899E-2</v>
      </c>
      <c r="DP27" s="93">
        <f t="shared" si="1142"/>
        <v>30268.207843464545</v>
      </c>
      <c r="DQ27" s="93">
        <f t="shared" si="1143"/>
        <v>30268.207843464545</v>
      </c>
      <c r="DR27" s="88" t="s">
        <v>17</v>
      </c>
      <c r="DS27" s="88" t="s">
        <v>17</v>
      </c>
      <c r="DT27" s="94">
        <f t="shared" si="556"/>
        <v>2564.6448806600724</v>
      </c>
      <c r="DU27" s="95">
        <f t="shared" si="1144"/>
        <v>1.4488206524753473</v>
      </c>
      <c r="DV27" s="96">
        <f t="shared" si="921"/>
        <v>0.22252472212589613</v>
      </c>
      <c r="DW27" s="92">
        <f t="shared" si="1145"/>
        <v>6.7543512402230943E-2</v>
      </c>
      <c r="DX27" s="93">
        <f t="shared" si="1146"/>
        <v>29890.711974636426</v>
      </c>
      <c r="DY27" s="93">
        <f t="shared" si="1147"/>
        <v>29890.711974636426</v>
      </c>
      <c r="DZ27" s="88" t="s">
        <v>17</v>
      </c>
      <c r="EA27" s="88" t="s">
        <v>17</v>
      </c>
      <c r="EB27" s="94">
        <f t="shared" si="561"/>
        <v>2684.2077285586183</v>
      </c>
      <c r="EC27" s="95">
        <f t="shared" si="1148"/>
        <v>1.4928363247650855</v>
      </c>
      <c r="ED27" s="96">
        <f t="shared" si="922"/>
        <v>0.22928510011244968</v>
      </c>
      <c r="EE27" s="92">
        <f t="shared" si="1149"/>
        <v>6.5660111721870862E-2</v>
      </c>
      <c r="EF27" s="93">
        <f t="shared" si="1150"/>
        <v>29515.18803804601</v>
      </c>
      <c r="EG27" s="93">
        <f t="shared" si="1151"/>
        <v>29515.18803804601</v>
      </c>
      <c r="EH27" s="88" t="s">
        <v>17</v>
      </c>
      <c r="EI27" s="88" t="s">
        <v>17</v>
      </c>
      <c r="EJ27" s="94">
        <f t="shared" si="566"/>
        <v>2802.2684807108021</v>
      </c>
      <c r="EK27" s="95">
        <f t="shared" si="1152"/>
        <v>1.5348095515096929</v>
      </c>
      <c r="EL27" s="96">
        <f t="shared" si="923"/>
        <v>0.23573177838288517</v>
      </c>
      <c r="EM27" s="92">
        <f t="shared" si="1153"/>
        <v>6.3941472771337549E-2</v>
      </c>
      <c r="EN27" s="93">
        <f t="shared" si="1154"/>
        <v>29186.222743580507</v>
      </c>
      <c r="EO27" s="93">
        <f t="shared" si="1155"/>
        <v>29186.222743580507</v>
      </c>
      <c r="EP27" s="88" t="s">
        <v>17</v>
      </c>
      <c r="EQ27" s="88" t="s">
        <v>17</v>
      </c>
      <c r="ER27" s="94">
        <f t="shared" si="571"/>
        <v>2919.0133716851242</v>
      </c>
      <c r="ES27" s="95">
        <f t="shared" si="1156"/>
        <v>1.5748194310763475</v>
      </c>
      <c r="ET27" s="96">
        <f t="shared" si="924"/>
        <v>0.24187690567496861</v>
      </c>
      <c r="EU27" s="92">
        <f t="shared" si="1157"/>
        <v>6.2413146099099759E-2</v>
      </c>
      <c r="EV27" s="93">
        <f t="shared" si="1158"/>
        <v>28921.53926302696</v>
      </c>
      <c r="EW27" s="93">
        <f t="shared" si="1159"/>
        <v>28921.53926302696</v>
      </c>
      <c r="EX27" s="88" t="s">
        <v>17</v>
      </c>
      <c r="EY27" s="88" t="s">
        <v>17</v>
      </c>
      <c r="EZ27" s="94">
        <f t="shared" si="576"/>
        <v>3034.6995287372315</v>
      </c>
      <c r="FA27" s="95">
        <f t="shared" si="1160"/>
        <v>1.6131149846676389</v>
      </c>
      <c r="FB27" s="96">
        <f t="shared" si="925"/>
        <v>0.24775872921675754</v>
      </c>
      <c r="FC27" s="92">
        <f t="shared" si="1161"/>
        <v>6.1023738121553844E-2</v>
      </c>
      <c r="FD27" s="93">
        <f t="shared" si="1162"/>
        <v>28700.481844048361</v>
      </c>
      <c r="FE27" s="93">
        <f t="shared" si="1163"/>
        <v>28700.481844048361</v>
      </c>
      <c r="FF27" s="88" t="s">
        <v>17</v>
      </c>
      <c r="FG27" s="88" t="s">
        <v>17</v>
      </c>
      <c r="FH27" s="94">
        <f t="shared" si="581"/>
        <v>3149.5014561134249</v>
      </c>
      <c r="FI27" s="95">
        <f t="shared" si="1164"/>
        <v>1.649881250564708</v>
      </c>
      <c r="FJ27" s="96">
        <f t="shared" si="926"/>
        <v>0.25340566908358919</v>
      </c>
      <c r="FK27" s="92">
        <f t="shared" si="1165"/>
        <v>5.9739731464433454E-2</v>
      </c>
      <c r="FL27" s="93">
        <f t="shared" si="1166"/>
        <v>28509.683828860343</v>
      </c>
      <c r="FM27" s="93">
        <f t="shared" si="1167"/>
        <v>28509.683828860343</v>
      </c>
      <c r="FN27" s="88" t="s">
        <v>17</v>
      </c>
      <c r="FO27" s="88" t="s">
        <v>17</v>
      </c>
      <c r="FP27" s="94">
        <f t="shared" si="927"/>
        <v>3263.5401914288664</v>
      </c>
      <c r="FQ27" s="95">
        <f t="shared" si="586"/>
        <v>1.6852607676553251</v>
      </c>
      <c r="FR27" s="96">
        <f t="shared" si="928"/>
        <v>0.25883961785846832</v>
      </c>
      <c r="FS27" s="92">
        <f t="shared" si="587"/>
        <v>5.8538776130694359E-2</v>
      </c>
      <c r="FT27" s="93">
        <f t="shared" si="588"/>
        <v>28340.369088009687</v>
      </c>
      <c r="FU27" s="93">
        <f t="shared" si="589"/>
        <v>12749.636477014654</v>
      </c>
      <c r="FV27" s="88" t="s">
        <v>17</v>
      </c>
      <c r="FW27" s="88" t="s">
        <v>17</v>
      </c>
      <c r="FX27" s="94">
        <f t="shared" si="929"/>
        <v>3314.5387373369249</v>
      </c>
      <c r="FY27" s="95">
        <f t="shared" si="590"/>
        <v>1.7007235813674155</v>
      </c>
      <c r="FZ27" s="96">
        <f t="shared" si="930"/>
        <v>0.26121455523852888</v>
      </c>
      <c r="GA27" s="92">
        <f t="shared" si="591"/>
        <v>5.8025017469999385E-2</v>
      </c>
      <c r="GB27" s="93">
        <f t="shared" si="592"/>
        <v>28271.226765776177</v>
      </c>
      <c r="GC27" s="93">
        <f t="shared" si="593"/>
        <v>0</v>
      </c>
      <c r="GD27" s="88" t="s">
        <v>17</v>
      </c>
      <c r="GE27" s="88" t="s">
        <v>17</v>
      </c>
      <c r="GF27" s="94">
        <f t="shared" si="931"/>
        <v>3314.5387373369249</v>
      </c>
      <c r="GG27" s="95">
        <f t="shared" si="594"/>
        <v>1.7007235813674155</v>
      </c>
      <c r="GH27" s="96">
        <f t="shared" si="932"/>
        <v>0.26121455523852888</v>
      </c>
      <c r="GI27" s="92">
        <f t="shared" si="595"/>
        <v>5.8025017469999385E-2</v>
      </c>
      <c r="GJ27" s="93">
        <f t="shared" si="596"/>
        <v>28271.226765776177</v>
      </c>
      <c r="GK27" s="93">
        <f t="shared" si="597"/>
        <v>0</v>
      </c>
      <c r="GL27" s="88"/>
      <c r="GM27" s="88"/>
      <c r="GN27" s="94">
        <f t="shared" si="933"/>
        <v>3314.5387373369249</v>
      </c>
      <c r="GO27" s="95">
        <f t="shared" si="598"/>
        <v>1.7007235813674155</v>
      </c>
      <c r="GP27" s="96">
        <f t="shared" si="934"/>
        <v>0.26121455523852888</v>
      </c>
      <c r="GQ27" s="92">
        <f t="shared" si="599"/>
        <v>5.8025017469999385E-2</v>
      </c>
      <c r="GR27" s="93">
        <f t="shared" si="600"/>
        <v>28271.226765776177</v>
      </c>
      <c r="GS27" s="93">
        <f t="shared" si="601"/>
        <v>0</v>
      </c>
      <c r="GT27" s="88"/>
      <c r="GU27" s="88"/>
      <c r="GV27" s="94">
        <f t="shared" si="1087"/>
        <v>3314.5387373369249</v>
      </c>
      <c r="GW27" s="95">
        <f t="shared" si="602"/>
        <v>1.7007235813674155</v>
      </c>
      <c r="GX27" s="96">
        <f t="shared" si="935"/>
        <v>0.26121455523852888</v>
      </c>
      <c r="GY27" s="92">
        <f t="shared" si="603"/>
        <v>5.8025017469999385E-2</v>
      </c>
      <c r="GZ27" s="93">
        <f t="shared" si="604"/>
        <v>28271.226765776177</v>
      </c>
      <c r="HA27" s="93">
        <f t="shared" si="605"/>
        <v>0</v>
      </c>
      <c r="HB27" s="88"/>
      <c r="HC27" s="88"/>
      <c r="HD27" s="94">
        <f t="shared" si="936"/>
        <v>3314.5387373369249</v>
      </c>
      <c r="HE27" s="95">
        <f t="shared" si="606"/>
        <v>1.7007235813674155</v>
      </c>
      <c r="HF27" s="96">
        <f t="shared" si="937"/>
        <v>0.26121455523852888</v>
      </c>
      <c r="HG27" s="92">
        <f t="shared" si="607"/>
        <v>5.8025017469999385E-2</v>
      </c>
      <c r="HH27" s="93">
        <f t="shared" si="608"/>
        <v>28271.226765776177</v>
      </c>
      <c r="HI27" s="93">
        <f t="shared" si="609"/>
        <v>0</v>
      </c>
      <c r="HJ27" s="88"/>
      <c r="HK27" s="88"/>
      <c r="HL27" s="94">
        <f t="shared" si="938"/>
        <v>3314.5387373369249</v>
      </c>
      <c r="HM27" s="95">
        <f t="shared" si="610"/>
        <v>1.7007235813674155</v>
      </c>
      <c r="HN27" s="96">
        <f t="shared" si="939"/>
        <v>0.26121455523852888</v>
      </c>
      <c r="HO27" s="92">
        <f t="shared" si="611"/>
        <v>5.8025017469999385E-2</v>
      </c>
      <c r="HP27" s="93">
        <f t="shared" si="612"/>
        <v>28271.226765776177</v>
      </c>
      <c r="HQ27" s="93">
        <f t="shared" si="613"/>
        <v>0</v>
      </c>
      <c r="HR27" s="88"/>
      <c r="HS27" s="88"/>
      <c r="HT27" s="94">
        <f t="shared" si="940"/>
        <v>3314.5387373369249</v>
      </c>
      <c r="HU27" s="95">
        <f t="shared" si="614"/>
        <v>1.7007235813674155</v>
      </c>
      <c r="HV27" s="96">
        <f t="shared" si="941"/>
        <v>0.26121455523852888</v>
      </c>
      <c r="HW27" s="92">
        <f t="shared" si="615"/>
        <v>5.8025017469999385E-2</v>
      </c>
      <c r="HX27" s="93">
        <f t="shared" si="616"/>
        <v>28271.226765776177</v>
      </c>
      <c r="HY27" s="93">
        <f t="shared" si="617"/>
        <v>0</v>
      </c>
      <c r="HZ27" s="88"/>
      <c r="IA27" s="88"/>
      <c r="IB27" s="94">
        <f t="shared" si="942"/>
        <v>3314.5387373369249</v>
      </c>
      <c r="IC27" s="95">
        <f t="shared" si="618"/>
        <v>1.7007235813674155</v>
      </c>
      <c r="ID27" s="96">
        <f t="shared" si="943"/>
        <v>0.26121455523852888</v>
      </c>
      <c r="IE27" s="92">
        <f t="shared" si="619"/>
        <v>5.8025017469999385E-2</v>
      </c>
      <c r="IF27" s="93">
        <f t="shared" si="620"/>
        <v>28271.226765776177</v>
      </c>
      <c r="IG27" s="93">
        <f t="shared" si="621"/>
        <v>0</v>
      </c>
      <c r="IH27" s="88"/>
      <c r="II27" s="88"/>
      <c r="IJ27" s="94">
        <f t="shared" si="944"/>
        <v>3314.5387373369249</v>
      </c>
      <c r="IK27" s="95">
        <f t="shared" si="622"/>
        <v>1.7007235813674155</v>
      </c>
      <c r="IL27" s="96">
        <f t="shared" si="945"/>
        <v>0.26121455523852888</v>
      </c>
      <c r="IM27" s="92">
        <f t="shared" si="623"/>
        <v>5.8025017469999385E-2</v>
      </c>
      <c r="IN27" s="93">
        <f t="shared" si="624"/>
        <v>28271.226765776177</v>
      </c>
      <c r="IO27" s="93">
        <f t="shared" si="625"/>
        <v>0</v>
      </c>
      <c r="IP27" s="88"/>
      <c r="IQ27" s="88"/>
      <c r="IR27" s="94">
        <f t="shared" si="946"/>
        <v>3314.5387373369249</v>
      </c>
      <c r="IS27" s="95">
        <f t="shared" si="626"/>
        <v>1.7007235813674155</v>
      </c>
      <c r="IT27" s="96">
        <f t="shared" si="947"/>
        <v>0.26121455523852888</v>
      </c>
      <c r="IU27" s="92">
        <f t="shared" si="627"/>
        <v>5.8025017469999385E-2</v>
      </c>
      <c r="IV27" s="93">
        <f t="shared" si="628"/>
        <v>28271.226765776177</v>
      </c>
      <c r="IW27" s="93">
        <f t="shared" si="629"/>
        <v>0</v>
      </c>
      <c r="IX27" s="88"/>
      <c r="IY27" s="88"/>
      <c r="IZ27" s="94">
        <f t="shared" si="948"/>
        <v>3314.5387373369249</v>
      </c>
      <c r="JA27" s="95">
        <f t="shared" si="630"/>
        <v>1.7007235813674155</v>
      </c>
      <c r="JB27" s="96">
        <f t="shared" si="949"/>
        <v>0.26121455523852888</v>
      </c>
      <c r="JC27" s="92">
        <f t="shared" si="631"/>
        <v>5.8025017469999385E-2</v>
      </c>
      <c r="JD27" s="93">
        <f t="shared" si="632"/>
        <v>28271.226765776177</v>
      </c>
      <c r="JE27" s="93">
        <f t="shared" si="633"/>
        <v>0</v>
      </c>
      <c r="JF27" s="88"/>
      <c r="JG27" s="88"/>
      <c r="JH27" s="94">
        <f t="shared" si="950"/>
        <v>3314.5387373369249</v>
      </c>
      <c r="JI27" s="95">
        <f t="shared" si="634"/>
        <v>1.7007235813674155</v>
      </c>
      <c r="JJ27" s="96">
        <f t="shared" si="951"/>
        <v>0.26121455523852888</v>
      </c>
      <c r="JK27" s="92">
        <f t="shared" si="635"/>
        <v>5.8025017469999385E-2</v>
      </c>
      <c r="JL27" s="93">
        <f t="shared" si="636"/>
        <v>28271.226765776177</v>
      </c>
      <c r="JM27" s="93">
        <f t="shared" si="637"/>
        <v>0</v>
      </c>
      <c r="JN27" s="88"/>
      <c r="JO27" s="88"/>
      <c r="JP27" s="94">
        <f t="shared" si="952"/>
        <v>3314.5387373369249</v>
      </c>
      <c r="JQ27" s="95">
        <f t="shared" si="638"/>
        <v>1.7007235813674155</v>
      </c>
      <c r="JR27" s="96">
        <f t="shared" si="953"/>
        <v>0.26121455523852888</v>
      </c>
      <c r="JS27" s="92">
        <f t="shared" si="639"/>
        <v>5.8025017469999385E-2</v>
      </c>
      <c r="JT27" s="93">
        <f t="shared" si="640"/>
        <v>28271.226765776177</v>
      </c>
      <c r="JU27" s="93">
        <f t="shared" si="641"/>
        <v>0</v>
      </c>
      <c r="JV27" s="88"/>
      <c r="JW27" s="88"/>
      <c r="JX27" s="94">
        <f t="shared" si="954"/>
        <v>3314.5387373369249</v>
      </c>
      <c r="JY27" s="95">
        <f t="shared" si="642"/>
        <v>1.7007235813674155</v>
      </c>
      <c r="JZ27" s="96">
        <f t="shared" si="955"/>
        <v>0.26121455523852888</v>
      </c>
      <c r="KA27" s="92">
        <f t="shared" si="643"/>
        <v>5.8025017469999385E-2</v>
      </c>
      <c r="KB27" s="93">
        <f t="shared" si="644"/>
        <v>28271.226765776177</v>
      </c>
      <c r="KC27" s="93">
        <f t="shared" si="645"/>
        <v>0</v>
      </c>
      <c r="KD27" s="88"/>
      <c r="KE27" s="88"/>
      <c r="KF27" s="94">
        <f t="shared" si="956"/>
        <v>3314.5387373369249</v>
      </c>
      <c r="KG27" s="95">
        <f t="shared" si="646"/>
        <v>1.7007235813674155</v>
      </c>
      <c r="KH27" s="96">
        <f t="shared" si="957"/>
        <v>0.26121455523852888</v>
      </c>
      <c r="KI27" s="92">
        <f t="shared" si="647"/>
        <v>5.8025017469999385E-2</v>
      </c>
      <c r="KJ27" s="93">
        <f t="shared" si="648"/>
        <v>28271.226765776177</v>
      </c>
      <c r="KK27" s="93">
        <f t="shared" si="649"/>
        <v>0</v>
      </c>
      <c r="KL27" s="88"/>
      <c r="KM27" s="88"/>
      <c r="KN27" s="94">
        <f t="shared" si="958"/>
        <v>3314.5387373369249</v>
      </c>
      <c r="KO27" s="95">
        <f t="shared" si="650"/>
        <v>1.7007235813674155</v>
      </c>
      <c r="KP27" s="96">
        <f t="shared" si="959"/>
        <v>0.26121455523852888</v>
      </c>
      <c r="KQ27" s="92">
        <f t="shared" si="651"/>
        <v>5.8025017469999385E-2</v>
      </c>
      <c r="KR27" s="93">
        <f t="shared" si="652"/>
        <v>28271.226765776177</v>
      </c>
      <c r="KS27" s="93">
        <f t="shared" si="653"/>
        <v>0</v>
      </c>
      <c r="KT27" s="88"/>
      <c r="KU27" s="88"/>
      <c r="KV27" s="94">
        <f t="shared" si="960"/>
        <v>3314.5387373369249</v>
      </c>
      <c r="KW27" s="95">
        <f t="shared" si="654"/>
        <v>1.7007235813674155</v>
      </c>
      <c r="KX27" s="96">
        <f t="shared" si="961"/>
        <v>0.26121455523852888</v>
      </c>
      <c r="KY27" s="92">
        <f t="shared" si="655"/>
        <v>5.8025017469999385E-2</v>
      </c>
      <c r="KZ27" s="93">
        <f t="shared" si="656"/>
        <v>28271.226765776177</v>
      </c>
      <c r="LA27" s="93">
        <f t="shared" si="657"/>
        <v>0</v>
      </c>
      <c r="LB27" s="88"/>
      <c r="LC27" s="88"/>
      <c r="LD27" s="94">
        <f t="shared" si="962"/>
        <v>3314.5387373369249</v>
      </c>
      <c r="LE27" s="95">
        <f t="shared" si="658"/>
        <v>1.7007235813674155</v>
      </c>
      <c r="LF27" s="96">
        <f t="shared" si="963"/>
        <v>0.26121455523852888</v>
      </c>
      <c r="LG27" s="92">
        <f t="shared" si="659"/>
        <v>5.8025017469999385E-2</v>
      </c>
      <c r="LH27" s="93">
        <f t="shared" si="660"/>
        <v>28271.226765776177</v>
      </c>
      <c r="LI27" s="93">
        <f t="shared" si="661"/>
        <v>0</v>
      </c>
      <c r="LJ27" s="88"/>
      <c r="LK27" s="88"/>
      <c r="LL27" s="94">
        <f t="shared" si="964"/>
        <v>3314.5387373369249</v>
      </c>
      <c r="LM27" s="95">
        <f t="shared" si="662"/>
        <v>1.7007235813674155</v>
      </c>
      <c r="LN27" s="96">
        <f t="shared" si="965"/>
        <v>0.26121455523852888</v>
      </c>
      <c r="LO27" s="92">
        <f t="shared" si="663"/>
        <v>5.8025017469999385E-2</v>
      </c>
      <c r="LP27" s="93">
        <f t="shared" si="664"/>
        <v>28271.226765776177</v>
      </c>
      <c r="LQ27" s="93">
        <f t="shared" si="665"/>
        <v>0</v>
      </c>
      <c r="LR27" s="88"/>
      <c r="LS27" s="88"/>
      <c r="LT27" s="94">
        <f t="shared" si="966"/>
        <v>3314.5387373369249</v>
      </c>
      <c r="LU27" s="95">
        <f t="shared" si="666"/>
        <v>1.7007235813674155</v>
      </c>
      <c r="LV27" s="96">
        <f t="shared" si="967"/>
        <v>0.26121455523852888</v>
      </c>
      <c r="LW27" s="92">
        <f t="shared" si="667"/>
        <v>5.8025017469999385E-2</v>
      </c>
      <c r="LX27" s="93">
        <f t="shared" si="668"/>
        <v>28271.226765776177</v>
      </c>
      <c r="LY27" s="93">
        <f t="shared" si="669"/>
        <v>0</v>
      </c>
      <c r="LZ27" s="88"/>
      <c r="MA27" s="88"/>
      <c r="MB27" s="94">
        <f t="shared" si="968"/>
        <v>3314.5387373369249</v>
      </c>
      <c r="MC27" s="95">
        <f t="shared" si="670"/>
        <v>1.7007235813674155</v>
      </c>
      <c r="MD27" s="96">
        <f t="shared" si="969"/>
        <v>0.26121455523852888</v>
      </c>
      <c r="ME27" s="92">
        <f t="shared" si="671"/>
        <v>5.8025017469999385E-2</v>
      </c>
      <c r="MF27" s="93">
        <f t="shared" si="672"/>
        <v>28271.226765776177</v>
      </c>
      <c r="MG27" s="93">
        <f t="shared" si="673"/>
        <v>0</v>
      </c>
      <c r="MH27" s="88"/>
      <c r="MI27" s="88"/>
      <c r="MJ27" s="94">
        <f t="shared" si="970"/>
        <v>3314.5387373369249</v>
      </c>
      <c r="MK27" s="95">
        <f t="shared" si="674"/>
        <v>1.7007235813674155</v>
      </c>
      <c r="ML27" s="96">
        <f t="shared" si="971"/>
        <v>0.26121455523852888</v>
      </c>
      <c r="MM27" s="92">
        <f t="shared" si="675"/>
        <v>5.8025017469999385E-2</v>
      </c>
      <c r="MN27" s="93">
        <f t="shared" si="676"/>
        <v>28271.226765776177</v>
      </c>
      <c r="MO27" s="93">
        <f t="shared" si="677"/>
        <v>0</v>
      </c>
      <c r="MP27" s="88"/>
      <c r="MQ27" s="88"/>
      <c r="MR27" s="94">
        <f t="shared" si="972"/>
        <v>3314.5387373369249</v>
      </c>
      <c r="MS27" s="95">
        <f t="shared" si="678"/>
        <v>1.7007235813674155</v>
      </c>
      <c r="MT27" s="96">
        <f t="shared" si="973"/>
        <v>0.26121455523852888</v>
      </c>
      <c r="MU27" s="92">
        <f t="shared" si="679"/>
        <v>5.8025017469999385E-2</v>
      </c>
      <c r="MV27" s="93">
        <f t="shared" si="680"/>
        <v>28271.226765776177</v>
      </c>
      <c r="MW27" s="93">
        <f t="shared" si="681"/>
        <v>0</v>
      </c>
      <c r="MX27" s="88"/>
      <c r="MY27" s="88"/>
      <c r="MZ27" s="94">
        <f t="shared" si="974"/>
        <v>3314.5387373369249</v>
      </c>
      <c r="NA27" s="95">
        <f t="shared" si="682"/>
        <v>1.7007235813674155</v>
      </c>
      <c r="NB27" s="96">
        <f t="shared" si="975"/>
        <v>0.26121455523852888</v>
      </c>
      <c r="NC27" s="92">
        <f t="shared" si="683"/>
        <v>5.8025017469999385E-2</v>
      </c>
      <c r="ND27" s="93">
        <f t="shared" si="684"/>
        <v>28271.226765776177</v>
      </c>
      <c r="NE27" s="93">
        <f t="shared" si="685"/>
        <v>0</v>
      </c>
      <c r="NF27" s="88"/>
      <c r="NG27" s="88"/>
      <c r="NH27" s="94">
        <f t="shared" si="976"/>
        <v>3314.5387373369249</v>
      </c>
      <c r="NI27" s="95">
        <f t="shared" si="686"/>
        <v>1.7007235813674155</v>
      </c>
      <c r="NJ27" s="96">
        <f t="shared" si="977"/>
        <v>0.26121455523852888</v>
      </c>
      <c r="NK27" s="92">
        <f t="shared" si="687"/>
        <v>5.8025017469999385E-2</v>
      </c>
      <c r="NL27" s="93">
        <f t="shared" si="688"/>
        <v>28271.226765776177</v>
      </c>
      <c r="NM27" s="93">
        <f t="shared" si="689"/>
        <v>0</v>
      </c>
      <c r="NN27" s="88"/>
      <c r="NO27" s="88"/>
      <c r="NP27" s="94">
        <f t="shared" si="978"/>
        <v>3314.5387373369249</v>
      </c>
      <c r="NQ27" s="95">
        <f t="shared" si="690"/>
        <v>1.7007235813674155</v>
      </c>
      <c r="NR27" s="96">
        <f t="shared" si="979"/>
        <v>0.26121455523852888</v>
      </c>
      <c r="NS27" s="92">
        <f t="shared" si="691"/>
        <v>5.8025017469999385E-2</v>
      </c>
      <c r="NT27" s="93">
        <f t="shared" si="692"/>
        <v>28271.226765776177</v>
      </c>
      <c r="NU27" s="93">
        <f t="shared" si="693"/>
        <v>0</v>
      </c>
      <c r="NV27" s="88"/>
      <c r="NW27" s="88"/>
      <c r="NX27" s="94">
        <f t="shared" si="980"/>
        <v>3314.5387373369249</v>
      </c>
      <c r="NY27" s="95">
        <f t="shared" si="694"/>
        <v>1.7007235813674155</v>
      </c>
      <c r="NZ27" s="96">
        <f t="shared" si="981"/>
        <v>0.26121455523852888</v>
      </c>
      <c r="OA27" s="92">
        <f t="shared" si="695"/>
        <v>5.8025017469999385E-2</v>
      </c>
      <c r="OB27" s="93">
        <f t="shared" si="696"/>
        <v>28271.226765776177</v>
      </c>
      <c r="OC27" s="93">
        <f t="shared" si="697"/>
        <v>0</v>
      </c>
      <c r="OD27" s="88"/>
      <c r="OE27" s="88"/>
      <c r="OF27" s="94">
        <f t="shared" si="982"/>
        <v>3314.5387373369249</v>
      </c>
      <c r="OG27" s="95">
        <f t="shared" si="698"/>
        <v>1.7007235813674155</v>
      </c>
      <c r="OH27" s="96">
        <f t="shared" si="983"/>
        <v>0.26121455523852888</v>
      </c>
      <c r="OI27" s="92">
        <f t="shared" si="699"/>
        <v>5.8025017469999385E-2</v>
      </c>
      <c r="OJ27" s="93">
        <f t="shared" si="700"/>
        <v>28271.226765776177</v>
      </c>
      <c r="OK27" s="93">
        <f t="shared" si="701"/>
        <v>0</v>
      </c>
      <c r="OL27" s="88"/>
      <c r="OM27" s="88"/>
      <c r="ON27" s="94">
        <f t="shared" si="984"/>
        <v>3314.5387373369249</v>
      </c>
      <c r="OO27" s="95">
        <f t="shared" si="702"/>
        <v>1.7007235813674155</v>
      </c>
      <c r="OP27" s="96">
        <f t="shared" si="985"/>
        <v>0.26121455523852888</v>
      </c>
      <c r="OQ27" s="92">
        <f t="shared" si="703"/>
        <v>5.8025017469999385E-2</v>
      </c>
      <c r="OR27" s="93">
        <f t="shared" si="704"/>
        <v>28271.226765776177</v>
      </c>
      <c r="OS27" s="93">
        <f t="shared" si="705"/>
        <v>0</v>
      </c>
      <c r="OT27" s="88"/>
      <c r="OU27" s="88"/>
      <c r="OV27" s="94">
        <f t="shared" si="986"/>
        <v>3314.5387373369249</v>
      </c>
      <c r="OW27" s="95">
        <f t="shared" si="706"/>
        <v>1.7007235813674155</v>
      </c>
      <c r="OX27" s="96">
        <f t="shared" si="987"/>
        <v>0.26121455523852888</v>
      </c>
      <c r="OY27" s="92">
        <f t="shared" si="707"/>
        <v>5.8025017469999385E-2</v>
      </c>
      <c r="OZ27" s="93">
        <f t="shared" si="708"/>
        <v>28271.226765776177</v>
      </c>
      <c r="PA27" s="93">
        <f t="shared" si="709"/>
        <v>0</v>
      </c>
      <c r="PB27" s="88"/>
      <c r="PC27" s="88"/>
      <c r="PD27" s="94">
        <f t="shared" si="988"/>
        <v>3314.5387373369249</v>
      </c>
      <c r="PE27" s="95">
        <f t="shared" si="710"/>
        <v>1.7007235813674155</v>
      </c>
      <c r="PF27" s="96">
        <f t="shared" si="989"/>
        <v>0.26121455523852888</v>
      </c>
      <c r="PG27" s="92">
        <f t="shared" si="711"/>
        <v>5.8025017469999385E-2</v>
      </c>
      <c r="PH27" s="93">
        <f t="shared" si="712"/>
        <v>28271.226765776177</v>
      </c>
      <c r="PI27" s="93">
        <f t="shared" si="713"/>
        <v>0</v>
      </c>
      <c r="PJ27" s="88"/>
      <c r="PK27" s="88"/>
      <c r="PL27" s="94">
        <f t="shared" si="990"/>
        <v>3314.5387373369249</v>
      </c>
      <c r="PM27" s="95">
        <f t="shared" si="714"/>
        <v>1.7007235813674155</v>
      </c>
      <c r="PN27" s="96">
        <f t="shared" si="991"/>
        <v>0.26121455523852888</v>
      </c>
      <c r="PO27" s="92">
        <f t="shared" si="715"/>
        <v>5.8025017469999385E-2</v>
      </c>
      <c r="PP27" s="93">
        <f t="shared" si="716"/>
        <v>28271.226765776177</v>
      </c>
      <c r="PQ27" s="93">
        <f t="shared" si="717"/>
        <v>0</v>
      </c>
      <c r="PR27" s="88"/>
      <c r="PS27" s="88"/>
      <c r="PT27" s="94">
        <f t="shared" si="992"/>
        <v>3314.5387373369249</v>
      </c>
      <c r="PU27" s="95">
        <f t="shared" si="718"/>
        <v>1.7007235813674155</v>
      </c>
      <c r="PV27" s="96">
        <f t="shared" si="993"/>
        <v>0.26121455523852888</v>
      </c>
      <c r="PW27" s="92">
        <f t="shared" si="719"/>
        <v>5.8025017469999385E-2</v>
      </c>
      <c r="PX27" s="93">
        <f t="shared" si="720"/>
        <v>28271.226765776177</v>
      </c>
      <c r="PY27" s="93">
        <f t="shared" si="721"/>
        <v>0</v>
      </c>
      <c r="PZ27" s="88"/>
      <c r="QA27" s="88"/>
      <c r="QB27" s="94">
        <f t="shared" si="994"/>
        <v>3314.5387373369249</v>
      </c>
      <c r="QC27" s="95">
        <f t="shared" si="722"/>
        <v>1.7007235813674155</v>
      </c>
      <c r="QD27" s="96">
        <f t="shared" si="995"/>
        <v>0.26121455523852888</v>
      </c>
      <c r="QE27" s="92">
        <f t="shared" si="723"/>
        <v>5.8025017469999385E-2</v>
      </c>
      <c r="QF27" s="93">
        <f t="shared" si="724"/>
        <v>28271.226765776177</v>
      </c>
      <c r="QG27" s="93">
        <f t="shared" si="725"/>
        <v>0</v>
      </c>
      <c r="QH27" s="88"/>
      <c r="QI27" s="88"/>
      <c r="QJ27" s="94">
        <f t="shared" si="996"/>
        <v>3314.5387373369249</v>
      </c>
      <c r="QK27" s="95">
        <f t="shared" si="726"/>
        <v>1.7007235813674155</v>
      </c>
      <c r="QL27" s="96">
        <f t="shared" si="997"/>
        <v>0.26121455523852888</v>
      </c>
      <c r="QM27" s="92">
        <f t="shared" si="727"/>
        <v>5.8025017469999385E-2</v>
      </c>
      <c r="QN27" s="93">
        <f t="shared" si="728"/>
        <v>28271.226765776177</v>
      </c>
      <c r="QO27" s="93">
        <f t="shared" si="729"/>
        <v>0</v>
      </c>
      <c r="QP27" s="88"/>
      <c r="QQ27" s="88"/>
      <c r="QR27" s="94">
        <f t="shared" si="998"/>
        <v>3314.5387373369249</v>
      </c>
      <c r="QS27" s="95">
        <f t="shared" si="730"/>
        <v>1.7007235813674155</v>
      </c>
      <c r="QT27" s="96">
        <f t="shared" si="999"/>
        <v>0.26121455523852888</v>
      </c>
      <c r="QU27" s="92">
        <f t="shared" si="731"/>
        <v>5.8025017469999385E-2</v>
      </c>
      <c r="QV27" s="93">
        <f t="shared" si="732"/>
        <v>28271.226765776177</v>
      </c>
      <c r="QW27" s="93">
        <f t="shared" si="733"/>
        <v>0</v>
      </c>
      <c r="QX27" s="88"/>
      <c r="QY27" s="88"/>
      <c r="QZ27" s="94">
        <f t="shared" si="1000"/>
        <v>3314.5387373369249</v>
      </c>
      <c r="RA27" s="95">
        <f t="shared" si="734"/>
        <v>1.7007235813674155</v>
      </c>
      <c r="RB27" s="96">
        <f t="shared" si="1001"/>
        <v>0.26121455523852888</v>
      </c>
      <c r="RC27" s="92">
        <f t="shared" si="735"/>
        <v>5.8025017469999385E-2</v>
      </c>
      <c r="RD27" s="93">
        <f t="shared" si="736"/>
        <v>28271.226765776177</v>
      </c>
      <c r="RE27" s="93">
        <f t="shared" si="737"/>
        <v>0</v>
      </c>
      <c r="RF27" s="88"/>
      <c r="RG27" s="88"/>
      <c r="RH27" s="94">
        <f t="shared" si="1002"/>
        <v>3314.5387373369249</v>
      </c>
      <c r="RI27" s="95">
        <f t="shared" si="738"/>
        <v>1.7007235813674155</v>
      </c>
      <c r="RJ27" s="96">
        <f t="shared" si="1003"/>
        <v>0.26121455523852888</v>
      </c>
      <c r="RK27" s="92">
        <f t="shared" si="739"/>
        <v>5.8025017469999385E-2</v>
      </c>
      <c r="RL27" s="93">
        <f t="shared" si="740"/>
        <v>28271.226765776177</v>
      </c>
      <c r="RM27" s="93">
        <f t="shared" si="741"/>
        <v>0</v>
      </c>
      <c r="RN27" s="88"/>
      <c r="RO27" s="88"/>
      <c r="RP27" s="94">
        <f t="shared" si="1004"/>
        <v>3314.5387373369249</v>
      </c>
      <c r="RQ27" s="95">
        <f t="shared" si="742"/>
        <v>1.7007235813674155</v>
      </c>
      <c r="RR27" s="96">
        <f t="shared" si="1005"/>
        <v>0.26121455523852888</v>
      </c>
      <c r="RS27" s="92">
        <f t="shared" si="743"/>
        <v>5.8025017469999385E-2</v>
      </c>
      <c r="RT27" s="93">
        <f t="shared" si="744"/>
        <v>28271.226765776177</v>
      </c>
      <c r="RU27" s="93">
        <f t="shared" si="745"/>
        <v>0</v>
      </c>
      <c r="RV27" s="88"/>
      <c r="RW27" s="88"/>
      <c r="RX27" s="94">
        <f t="shared" si="1006"/>
        <v>3314.5387373369249</v>
      </c>
      <c r="RY27" s="95">
        <f t="shared" si="746"/>
        <v>1.7007235813674155</v>
      </c>
      <c r="RZ27" s="96">
        <f t="shared" si="1007"/>
        <v>0.26121455523852888</v>
      </c>
      <c r="SA27" s="92">
        <f t="shared" si="747"/>
        <v>5.8025017469999385E-2</v>
      </c>
      <c r="SB27" s="93">
        <f t="shared" si="748"/>
        <v>28271.226765776177</v>
      </c>
      <c r="SC27" s="93">
        <f t="shared" si="749"/>
        <v>0</v>
      </c>
      <c r="SD27" s="88"/>
      <c r="SE27" s="88"/>
      <c r="SF27" s="94">
        <f t="shared" si="1008"/>
        <v>3314.5387373369249</v>
      </c>
      <c r="SG27" s="95">
        <f t="shared" si="750"/>
        <v>1.7007235813674155</v>
      </c>
      <c r="SH27" s="96">
        <f t="shared" si="1009"/>
        <v>0.26121455523852888</v>
      </c>
      <c r="SI27" s="92">
        <f t="shared" si="751"/>
        <v>5.8025017469999385E-2</v>
      </c>
      <c r="SJ27" s="93">
        <f t="shared" si="752"/>
        <v>28271.226765776177</v>
      </c>
      <c r="SK27" s="93">
        <f t="shared" si="753"/>
        <v>0</v>
      </c>
      <c r="SL27" s="88"/>
      <c r="SM27" s="88"/>
      <c r="SN27" s="94">
        <f t="shared" si="1010"/>
        <v>3314.5387373369249</v>
      </c>
      <c r="SO27" s="95">
        <f t="shared" si="754"/>
        <v>1.7007235813674155</v>
      </c>
      <c r="SP27" s="96">
        <f t="shared" si="1011"/>
        <v>0.26121455523852888</v>
      </c>
      <c r="SQ27" s="92">
        <f t="shared" si="755"/>
        <v>5.8025017469999385E-2</v>
      </c>
      <c r="SR27" s="93">
        <f t="shared" si="756"/>
        <v>28271.226765776177</v>
      </c>
      <c r="SS27" s="93">
        <f t="shared" si="757"/>
        <v>0</v>
      </c>
      <c r="ST27" s="88"/>
      <c r="SU27" s="88"/>
      <c r="SV27" s="94">
        <f t="shared" si="1012"/>
        <v>3314.5387373369249</v>
      </c>
      <c r="SW27" s="95">
        <f t="shared" si="758"/>
        <v>1.7007235813674155</v>
      </c>
      <c r="SX27" s="96">
        <f t="shared" si="1013"/>
        <v>0.26121455523852888</v>
      </c>
      <c r="SY27" s="92">
        <f t="shared" si="759"/>
        <v>5.8025017469999385E-2</v>
      </c>
      <c r="SZ27" s="93">
        <f t="shared" si="760"/>
        <v>28271.226765776177</v>
      </c>
      <c r="TA27" s="93">
        <f t="shared" si="761"/>
        <v>0</v>
      </c>
      <c r="TB27" s="88"/>
      <c r="TC27" s="88"/>
      <c r="TD27" s="94">
        <f t="shared" si="1014"/>
        <v>3314.5387373369249</v>
      </c>
      <c r="TE27" s="95">
        <f t="shared" si="762"/>
        <v>1.7007235813674155</v>
      </c>
      <c r="TF27" s="96">
        <f t="shared" si="1015"/>
        <v>0.26121455523852888</v>
      </c>
      <c r="TG27" s="92">
        <f t="shared" si="763"/>
        <v>5.8025017469999385E-2</v>
      </c>
      <c r="TH27" s="93">
        <f t="shared" si="764"/>
        <v>28271.226765776177</v>
      </c>
      <c r="TI27" s="93">
        <f t="shared" si="765"/>
        <v>0</v>
      </c>
      <c r="TJ27" s="88"/>
      <c r="TK27" s="88"/>
      <c r="TL27" s="94">
        <f t="shared" si="1016"/>
        <v>3314.5387373369249</v>
      </c>
      <c r="TM27" s="95">
        <f t="shared" si="766"/>
        <v>1.7007235813674155</v>
      </c>
      <c r="TN27" s="96">
        <f t="shared" si="1017"/>
        <v>0.26121455523852888</v>
      </c>
      <c r="TO27" s="92">
        <f t="shared" si="767"/>
        <v>5.8025017469999385E-2</v>
      </c>
      <c r="TP27" s="93">
        <f t="shared" si="768"/>
        <v>28271.226765776177</v>
      </c>
      <c r="TQ27" s="93">
        <f t="shared" si="769"/>
        <v>0</v>
      </c>
      <c r="TR27" s="88"/>
      <c r="TS27" s="88"/>
      <c r="TT27" s="94">
        <f t="shared" si="1018"/>
        <v>3314.5387373369249</v>
      </c>
      <c r="TU27" s="95">
        <f t="shared" si="770"/>
        <v>1.7007235813674155</v>
      </c>
      <c r="TV27" s="96">
        <f t="shared" si="1019"/>
        <v>0.26121455523852888</v>
      </c>
      <c r="TW27" s="92">
        <f t="shared" si="771"/>
        <v>5.8025017469999385E-2</v>
      </c>
      <c r="TX27" s="93">
        <f t="shared" si="772"/>
        <v>28271.226765776177</v>
      </c>
      <c r="TY27" s="93">
        <f t="shared" si="773"/>
        <v>0</v>
      </c>
      <c r="TZ27" s="88"/>
      <c r="UA27" s="88"/>
      <c r="UB27" s="94">
        <f t="shared" si="1020"/>
        <v>3314.5387373369249</v>
      </c>
      <c r="UC27" s="95">
        <f t="shared" si="774"/>
        <v>1.7007235813674155</v>
      </c>
      <c r="UD27" s="96">
        <f t="shared" si="1021"/>
        <v>0.26121455523852888</v>
      </c>
      <c r="UE27" s="92">
        <f t="shared" si="775"/>
        <v>5.8025017469999385E-2</v>
      </c>
      <c r="UF27" s="93">
        <f t="shared" si="776"/>
        <v>28271.226765776177</v>
      </c>
      <c r="UG27" s="93">
        <f t="shared" si="777"/>
        <v>0</v>
      </c>
      <c r="UH27" s="88"/>
      <c r="UI27" s="88"/>
      <c r="UJ27" s="94">
        <f t="shared" si="1022"/>
        <v>3314.5387373369249</v>
      </c>
      <c r="UK27" s="95">
        <f t="shared" si="778"/>
        <v>1.7007235813674155</v>
      </c>
      <c r="UL27" s="96">
        <f t="shared" si="1023"/>
        <v>0.26121455523852888</v>
      </c>
      <c r="UM27" s="92">
        <f t="shared" si="779"/>
        <v>5.8025017469999385E-2</v>
      </c>
      <c r="UN27" s="93">
        <f t="shared" si="780"/>
        <v>28271.226765776177</v>
      </c>
      <c r="UO27" s="93">
        <f t="shared" si="781"/>
        <v>0</v>
      </c>
      <c r="UP27" s="88"/>
      <c r="UQ27" s="88"/>
      <c r="UR27" s="94">
        <f t="shared" si="1024"/>
        <v>3314.5387373369249</v>
      </c>
      <c r="US27" s="95">
        <f t="shared" si="782"/>
        <v>1.7007235813674155</v>
      </c>
      <c r="UT27" s="96">
        <f t="shared" si="1025"/>
        <v>0.26121455523852888</v>
      </c>
      <c r="UU27" s="92">
        <f t="shared" si="783"/>
        <v>5.8025017469999385E-2</v>
      </c>
      <c r="UV27" s="93">
        <f t="shared" si="784"/>
        <v>28271.226765776177</v>
      </c>
      <c r="UW27" s="93">
        <f t="shared" si="785"/>
        <v>0</v>
      </c>
      <c r="UX27" s="88"/>
      <c r="UY27" s="88"/>
      <c r="UZ27" s="94">
        <f t="shared" si="1026"/>
        <v>3314.5387373369249</v>
      </c>
      <c r="VA27" s="95">
        <f t="shared" si="786"/>
        <v>1.7007235813674155</v>
      </c>
      <c r="VB27" s="96">
        <f t="shared" si="1027"/>
        <v>0.26121455523852888</v>
      </c>
      <c r="VC27" s="92">
        <f t="shared" si="787"/>
        <v>5.8025017469999385E-2</v>
      </c>
      <c r="VD27" s="93">
        <f t="shared" si="788"/>
        <v>28271.226765776177</v>
      </c>
      <c r="VE27" s="93">
        <f t="shared" si="789"/>
        <v>0</v>
      </c>
      <c r="VF27" s="88"/>
      <c r="VG27" s="88"/>
      <c r="VH27" s="94">
        <f t="shared" si="1028"/>
        <v>3314.5387373369249</v>
      </c>
      <c r="VI27" s="95">
        <f t="shared" si="790"/>
        <v>1.7007235813674155</v>
      </c>
      <c r="VJ27" s="96">
        <f t="shared" si="1029"/>
        <v>0.26121455523852888</v>
      </c>
      <c r="VK27" s="92">
        <f t="shared" si="791"/>
        <v>5.8025017469999385E-2</v>
      </c>
      <c r="VL27" s="93">
        <f t="shared" si="792"/>
        <v>28271.226765776177</v>
      </c>
      <c r="VM27" s="93">
        <f t="shared" si="793"/>
        <v>0</v>
      </c>
      <c r="VN27" s="88"/>
      <c r="VO27" s="88"/>
      <c r="VP27" s="94">
        <f t="shared" si="1030"/>
        <v>3314.5387373369249</v>
      </c>
      <c r="VQ27" s="95">
        <f t="shared" si="794"/>
        <v>1.7007235813674155</v>
      </c>
      <c r="VR27" s="96">
        <f t="shared" si="1031"/>
        <v>0.26121455523852888</v>
      </c>
      <c r="VS27" s="92">
        <f t="shared" si="795"/>
        <v>5.8025017469999385E-2</v>
      </c>
      <c r="VT27" s="93">
        <f t="shared" si="796"/>
        <v>28271.226765776177</v>
      </c>
      <c r="VU27" s="93">
        <f t="shared" si="797"/>
        <v>0</v>
      </c>
      <c r="VV27" s="88"/>
      <c r="VW27" s="88"/>
      <c r="VX27" s="94">
        <f t="shared" si="1032"/>
        <v>3314.5387373369249</v>
      </c>
      <c r="VY27" s="95">
        <f t="shared" si="798"/>
        <v>1.7007235813674155</v>
      </c>
      <c r="VZ27" s="96">
        <f t="shared" si="1033"/>
        <v>0.26121455523852888</v>
      </c>
      <c r="WA27" s="92">
        <f t="shared" si="799"/>
        <v>5.8025017469999385E-2</v>
      </c>
      <c r="WB27" s="93">
        <f t="shared" si="800"/>
        <v>28271.226765776177</v>
      </c>
      <c r="WC27" s="93">
        <f t="shared" si="801"/>
        <v>0</v>
      </c>
      <c r="WD27" s="88"/>
      <c r="WE27" s="88"/>
      <c r="WF27" s="94">
        <f t="shared" si="1034"/>
        <v>3314.5387373369249</v>
      </c>
      <c r="WG27" s="95">
        <f t="shared" si="802"/>
        <v>1.7007235813674155</v>
      </c>
      <c r="WH27" s="96">
        <f t="shared" si="1035"/>
        <v>0.26121455523852888</v>
      </c>
      <c r="WI27" s="92">
        <f t="shared" si="803"/>
        <v>5.8025017469999385E-2</v>
      </c>
      <c r="WJ27" s="93">
        <f t="shared" si="804"/>
        <v>28271.226765776177</v>
      </c>
      <c r="WK27" s="93">
        <f t="shared" si="805"/>
        <v>0</v>
      </c>
      <c r="WL27" s="88"/>
      <c r="WM27" s="88"/>
      <c r="WN27" s="94">
        <f t="shared" si="1036"/>
        <v>3314.5387373369249</v>
      </c>
      <c r="WO27" s="95">
        <f t="shared" si="806"/>
        <v>1.7007235813674155</v>
      </c>
      <c r="WP27" s="96">
        <f t="shared" si="1037"/>
        <v>0.26121455523852888</v>
      </c>
      <c r="WQ27" s="92">
        <f t="shared" si="807"/>
        <v>5.8025017469999385E-2</v>
      </c>
      <c r="WR27" s="93">
        <f t="shared" si="808"/>
        <v>28271.226765776177</v>
      </c>
      <c r="WS27" s="93">
        <f t="shared" si="809"/>
        <v>0</v>
      </c>
      <c r="WT27" s="88"/>
      <c r="WU27" s="88"/>
      <c r="WV27" s="94">
        <f t="shared" si="1038"/>
        <v>3314.5387373369249</v>
      </c>
      <c r="WW27" s="95">
        <f t="shared" si="810"/>
        <v>1.7007235813674155</v>
      </c>
      <c r="WX27" s="96">
        <f t="shared" si="1039"/>
        <v>0.26121455523852888</v>
      </c>
      <c r="WY27" s="92">
        <f t="shared" si="811"/>
        <v>5.8025017469999385E-2</v>
      </c>
      <c r="WZ27" s="93">
        <f t="shared" si="812"/>
        <v>28271.226765776177</v>
      </c>
      <c r="XA27" s="93">
        <f t="shared" si="813"/>
        <v>0</v>
      </c>
      <c r="XB27" s="88"/>
      <c r="XC27" s="88"/>
      <c r="XD27" s="94">
        <f t="shared" si="1040"/>
        <v>3314.5387373369249</v>
      </c>
      <c r="XE27" s="95">
        <f t="shared" si="814"/>
        <v>1.7007235813674155</v>
      </c>
      <c r="XF27" s="96">
        <f t="shared" si="1041"/>
        <v>0.26121455523852888</v>
      </c>
      <c r="XG27" s="92">
        <f t="shared" si="815"/>
        <v>5.8025017469999385E-2</v>
      </c>
      <c r="XH27" s="93">
        <f t="shared" si="816"/>
        <v>28271.226765776177</v>
      </c>
      <c r="XI27" s="93">
        <f t="shared" si="817"/>
        <v>0</v>
      </c>
      <c r="XJ27" s="88"/>
      <c r="XK27" s="88"/>
      <c r="XL27" s="94">
        <f t="shared" si="1042"/>
        <v>3314.5387373369249</v>
      </c>
      <c r="XM27" s="95">
        <f t="shared" si="818"/>
        <v>1.7007235813674155</v>
      </c>
      <c r="XN27" s="96">
        <f t="shared" si="1043"/>
        <v>0.26121455523852888</v>
      </c>
      <c r="XO27" s="92">
        <f t="shared" si="819"/>
        <v>5.8025017469999385E-2</v>
      </c>
      <c r="XP27" s="93">
        <f t="shared" si="820"/>
        <v>28271.226765776177</v>
      </c>
      <c r="XQ27" s="93">
        <f t="shared" si="821"/>
        <v>0</v>
      </c>
      <c r="XR27" s="88"/>
      <c r="XS27" s="88"/>
      <c r="XT27" s="94">
        <f t="shared" si="1044"/>
        <v>3314.5387373369249</v>
      </c>
      <c r="XU27" s="95">
        <f t="shared" si="822"/>
        <v>1.7007235813674155</v>
      </c>
      <c r="XV27" s="96">
        <f t="shared" si="1045"/>
        <v>0.26121455523852888</v>
      </c>
      <c r="XW27" s="92">
        <f t="shared" si="823"/>
        <v>5.8025017469999385E-2</v>
      </c>
      <c r="XX27" s="93">
        <f t="shared" si="824"/>
        <v>28271.226765776177</v>
      </c>
      <c r="XY27" s="93">
        <f t="shared" si="825"/>
        <v>0</v>
      </c>
      <c r="XZ27" s="88"/>
      <c r="YA27" s="88"/>
      <c r="YB27" s="94">
        <f t="shared" si="1046"/>
        <v>3314.5387373369249</v>
      </c>
      <c r="YC27" s="95">
        <f t="shared" si="826"/>
        <v>1.7007235813674155</v>
      </c>
      <c r="YD27" s="96">
        <f t="shared" si="1047"/>
        <v>0.26121455523852888</v>
      </c>
      <c r="YE27" s="92">
        <f t="shared" si="827"/>
        <v>5.8025017469999385E-2</v>
      </c>
      <c r="YF27" s="93">
        <f t="shared" si="828"/>
        <v>28271.226765776177</v>
      </c>
      <c r="YG27" s="93">
        <f t="shared" si="829"/>
        <v>0</v>
      </c>
      <c r="YH27" s="88"/>
      <c r="YI27" s="88"/>
      <c r="YJ27" s="94">
        <f t="shared" si="1048"/>
        <v>3314.5387373369249</v>
      </c>
      <c r="YK27" s="95">
        <f t="shared" si="830"/>
        <v>1.7007235813674155</v>
      </c>
      <c r="YL27" s="96">
        <f t="shared" si="1049"/>
        <v>0.26121455523852888</v>
      </c>
      <c r="YM27" s="92">
        <f t="shared" si="831"/>
        <v>5.8025017469999385E-2</v>
      </c>
      <c r="YN27" s="93">
        <f t="shared" si="832"/>
        <v>28271.226765776177</v>
      </c>
      <c r="YO27" s="93">
        <f t="shared" si="833"/>
        <v>0</v>
      </c>
      <c r="YP27" s="88"/>
      <c r="YQ27" s="88"/>
      <c r="YR27" s="94">
        <f t="shared" si="1050"/>
        <v>3314.5387373369249</v>
      </c>
      <c r="YS27" s="95">
        <f t="shared" si="834"/>
        <v>1.7007235813674155</v>
      </c>
      <c r="YT27" s="96">
        <f t="shared" si="1051"/>
        <v>0.26121455523852888</v>
      </c>
      <c r="YU27" s="92">
        <f t="shared" si="835"/>
        <v>5.8025017469999385E-2</v>
      </c>
      <c r="YV27" s="93">
        <f t="shared" si="836"/>
        <v>28271.226765776177</v>
      </c>
      <c r="YW27" s="93">
        <f t="shared" si="837"/>
        <v>0</v>
      </c>
      <c r="YX27" s="88"/>
      <c r="YY27" s="88"/>
      <c r="YZ27" s="94">
        <f t="shared" si="1052"/>
        <v>3314.5387373369249</v>
      </c>
      <c r="ZA27" s="95">
        <f t="shared" si="838"/>
        <v>1.7007235813674155</v>
      </c>
      <c r="ZB27" s="96">
        <f t="shared" si="1053"/>
        <v>0.26121455523852888</v>
      </c>
      <c r="ZC27" s="92">
        <f t="shared" si="839"/>
        <v>5.8025017469999385E-2</v>
      </c>
      <c r="ZD27" s="93">
        <f t="shared" si="840"/>
        <v>28271.226765776177</v>
      </c>
      <c r="ZE27" s="93">
        <f t="shared" si="841"/>
        <v>0</v>
      </c>
      <c r="ZF27" s="88"/>
      <c r="ZG27" s="88"/>
      <c r="ZH27" s="94">
        <f t="shared" si="1054"/>
        <v>3314.5387373369249</v>
      </c>
      <c r="ZI27" s="95">
        <f t="shared" si="842"/>
        <v>1.7007235813674155</v>
      </c>
      <c r="ZJ27" s="96">
        <f t="shared" si="1055"/>
        <v>0.26121455523852888</v>
      </c>
      <c r="ZK27" s="92">
        <f t="shared" si="843"/>
        <v>5.8025017469999385E-2</v>
      </c>
      <c r="ZL27" s="93">
        <f t="shared" si="844"/>
        <v>28271.226765776177</v>
      </c>
      <c r="ZM27" s="93">
        <f t="shared" si="845"/>
        <v>0</v>
      </c>
      <c r="ZN27" s="88"/>
      <c r="ZO27" s="88"/>
      <c r="ZP27" s="94">
        <f t="shared" si="1056"/>
        <v>3314.5387373369249</v>
      </c>
      <c r="ZQ27" s="95">
        <f t="shared" si="846"/>
        <v>1.7007235813674155</v>
      </c>
      <c r="ZR27" s="96">
        <f t="shared" si="1057"/>
        <v>0.26121455523852888</v>
      </c>
      <c r="ZS27" s="92">
        <f t="shared" si="847"/>
        <v>5.8025017469999385E-2</v>
      </c>
      <c r="ZT27" s="93">
        <f t="shared" si="848"/>
        <v>28271.226765776177</v>
      </c>
      <c r="ZU27" s="93">
        <f t="shared" si="849"/>
        <v>0</v>
      </c>
      <c r="ZV27" s="88"/>
      <c r="ZW27" s="88"/>
      <c r="ZX27" s="94">
        <f t="shared" si="1058"/>
        <v>3314.5387373369249</v>
      </c>
      <c r="ZY27" s="95">
        <f t="shared" si="850"/>
        <v>1.7007235813674155</v>
      </c>
      <c r="ZZ27" s="96">
        <f t="shared" si="1059"/>
        <v>0.26121455523852888</v>
      </c>
      <c r="AAA27" s="92">
        <f t="shared" si="851"/>
        <v>5.8025017469999385E-2</v>
      </c>
      <c r="AAB27" s="93">
        <f t="shared" si="852"/>
        <v>28271.226765776177</v>
      </c>
      <c r="AAC27" s="93">
        <f t="shared" si="853"/>
        <v>0</v>
      </c>
      <c r="AAD27" s="88"/>
      <c r="AAE27" s="88"/>
      <c r="AAF27" s="94">
        <f t="shared" si="1060"/>
        <v>3314.5387373369249</v>
      </c>
      <c r="AAG27" s="95">
        <f t="shared" si="854"/>
        <v>1.7007235813674155</v>
      </c>
      <c r="AAH27" s="96">
        <f t="shared" si="1061"/>
        <v>0.26121455523852888</v>
      </c>
      <c r="AAI27" s="92">
        <f t="shared" si="855"/>
        <v>5.8025017469999385E-2</v>
      </c>
      <c r="AAJ27" s="93">
        <f t="shared" si="856"/>
        <v>28271.226765776177</v>
      </c>
      <c r="AAK27" s="93">
        <f t="shared" si="857"/>
        <v>0</v>
      </c>
      <c r="AAL27" s="88"/>
      <c r="AAM27" s="88"/>
      <c r="AAN27" s="94">
        <f t="shared" si="1062"/>
        <v>3314.5387373369249</v>
      </c>
      <c r="AAO27" s="95">
        <f t="shared" si="858"/>
        <v>1.7007235813674155</v>
      </c>
      <c r="AAP27" s="96">
        <f t="shared" si="1063"/>
        <v>0.26121455523852888</v>
      </c>
      <c r="AAQ27" s="92">
        <f t="shared" si="859"/>
        <v>5.8025017469999385E-2</v>
      </c>
      <c r="AAR27" s="93">
        <f t="shared" si="860"/>
        <v>28271.226765776177</v>
      </c>
      <c r="AAS27" s="93">
        <f t="shared" si="861"/>
        <v>0</v>
      </c>
      <c r="AAT27" s="88"/>
      <c r="AAU27" s="88"/>
      <c r="AAV27" s="94">
        <f t="shared" si="1064"/>
        <v>3314.5387373369249</v>
      </c>
      <c r="AAW27" s="95">
        <f t="shared" si="862"/>
        <v>1.7007235813674155</v>
      </c>
      <c r="AAX27" s="96">
        <f t="shared" si="1065"/>
        <v>0.26121455523852888</v>
      </c>
      <c r="AAY27" s="92">
        <f t="shared" si="863"/>
        <v>5.8025017469999385E-2</v>
      </c>
      <c r="AAZ27" s="93">
        <f t="shared" si="864"/>
        <v>28271.226765776177</v>
      </c>
      <c r="ABA27" s="93">
        <f t="shared" si="865"/>
        <v>0</v>
      </c>
      <c r="ABB27" s="88"/>
      <c r="ABC27" s="88"/>
      <c r="ABD27" s="94">
        <f t="shared" si="1066"/>
        <v>3314.5387373369249</v>
      </c>
      <c r="ABE27" s="95">
        <f t="shared" si="866"/>
        <v>1.7007235813674155</v>
      </c>
      <c r="ABF27" s="96">
        <f t="shared" si="1067"/>
        <v>0.26121455523852888</v>
      </c>
      <c r="ABG27" s="92">
        <f t="shared" si="867"/>
        <v>5.8025017469999385E-2</v>
      </c>
      <c r="ABH27" s="93">
        <f t="shared" si="868"/>
        <v>28271.226765776177</v>
      </c>
      <c r="ABI27" s="93">
        <f t="shared" si="869"/>
        <v>0</v>
      </c>
      <c r="ABJ27" s="88"/>
      <c r="ABK27" s="88"/>
      <c r="ABL27" s="94">
        <f t="shared" si="1068"/>
        <v>3314.5387373369249</v>
      </c>
      <c r="ABM27" s="95">
        <f t="shared" si="870"/>
        <v>1.7007235813674155</v>
      </c>
      <c r="ABN27" s="96">
        <f t="shared" si="1069"/>
        <v>0.26121455523852888</v>
      </c>
      <c r="ABO27" s="92">
        <f t="shared" si="871"/>
        <v>5.8025017469999385E-2</v>
      </c>
      <c r="ABP27" s="93">
        <f t="shared" si="872"/>
        <v>28271.226765776177</v>
      </c>
      <c r="ABQ27" s="93">
        <f t="shared" si="873"/>
        <v>0</v>
      </c>
      <c r="ABR27" s="88"/>
      <c r="ABS27" s="88"/>
      <c r="ABT27" s="94">
        <f t="shared" si="1070"/>
        <v>3314.5387373369249</v>
      </c>
      <c r="ABU27" s="95">
        <f t="shared" si="874"/>
        <v>1.7007235813674155</v>
      </c>
      <c r="ABV27" s="96">
        <f t="shared" si="1071"/>
        <v>0.26121455523852888</v>
      </c>
      <c r="ABW27" s="92">
        <f t="shared" si="875"/>
        <v>5.8025017469999385E-2</v>
      </c>
      <c r="ABX27" s="93">
        <f t="shared" si="876"/>
        <v>28271.226765776177</v>
      </c>
      <c r="ABY27" s="93">
        <f t="shared" si="877"/>
        <v>0</v>
      </c>
      <c r="ABZ27" s="88"/>
      <c r="ACA27" s="88"/>
      <c r="ACB27" s="94">
        <f t="shared" si="1072"/>
        <v>3314.5387373369249</v>
      </c>
      <c r="ACC27" s="95">
        <f t="shared" si="878"/>
        <v>1.7007235813674155</v>
      </c>
      <c r="ACD27" s="96">
        <f t="shared" si="1073"/>
        <v>0.26121455523852888</v>
      </c>
      <c r="ACE27" s="92">
        <f t="shared" si="879"/>
        <v>5.8025017469999385E-2</v>
      </c>
      <c r="ACF27" s="93">
        <f t="shared" si="880"/>
        <v>28271.226765776177</v>
      </c>
      <c r="ACG27" s="93">
        <f t="shared" si="881"/>
        <v>0</v>
      </c>
      <c r="ACH27" s="88"/>
      <c r="ACI27" s="88"/>
      <c r="ACJ27" s="94">
        <f t="shared" si="1074"/>
        <v>3314.5387373369249</v>
      </c>
      <c r="ACK27" s="95">
        <f t="shared" si="882"/>
        <v>1.7007235813674155</v>
      </c>
      <c r="ACL27" s="96">
        <f t="shared" si="1075"/>
        <v>0.26121455523852888</v>
      </c>
      <c r="ACM27" s="92">
        <f t="shared" si="883"/>
        <v>5.8025017469999385E-2</v>
      </c>
      <c r="ACN27" s="93">
        <f t="shared" si="884"/>
        <v>28271.226765776177</v>
      </c>
      <c r="ACO27" s="93">
        <f t="shared" si="885"/>
        <v>0</v>
      </c>
      <c r="ACP27" s="88"/>
      <c r="ACQ27" s="88"/>
      <c r="ACR27" s="94">
        <f t="shared" si="1076"/>
        <v>3314.5387373369249</v>
      </c>
      <c r="ACS27" s="95">
        <f t="shared" si="886"/>
        <v>1.7007235813674155</v>
      </c>
      <c r="ACT27" s="96">
        <f t="shared" si="1077"/>
        <v>0.26121455523852888</v>
      </c>
      <c r="ACU27" s="92">
        <f t="shared" si="887"/>
        <v>5.8025017469999385E-2</v>
      </c>
      <c r="ACV27" s="93">
        <f t="shared" si="888"/>
        <v>28271.226765776177</v>
      </c>
      <c r="ACW27" s="93">
        <f t="shared" si="889"/>
        <v>0</v>
      </c>
      <c r="ACX27" s="88"/>
      <c r="ACY27" s="88"/>
      <c r="ACZ27" s="94">
        <f t="shared" si="1078"/>
        <v>3314.5387373369249</v>
      </c>
      <c r="ADA27" s="95">
        <f t="shared" si="890"/>
        <v>1.7007235813674155</v>
      </c>
      <c r="ADB27" s="96">
        <f t="shared" si="1079"/>
        <v>0.26121455523852888</v>
      </c>
      <c r="ADC27" s="92">
        <f t="shared" si="891"/>
        <v>5.8025017469999385E-2</v>
      </c>
      <c r="ADD27" s="93">
        <f t="shared" si="892"/>
        <v>28271.226765776177</v>
      </c>
      <c r="ADE27" s="93">
        <f t="shared" si="893"/>
        <v>0</v>
      </c>
      <c r="ADF27" s="88"/>
      <c r="ADG27" s="88"/>
      <c r="ADH27" s="94">
        <f t="shared" si="1080"/>
        <v>3314.5387373369249</v>
      </c>
      <c r="ADI27" s="95">
        <f t="shared" si="894"/>
        <v>1.7007235813674155</v>
      </c>
      <c r="ADJ27" s="96">
        <f t="shared" si="1081"/>
        <v>0.26121455523852888</v>
      </c>
      <c r="ADK27" s="92">
        <f t="shared" si="895"/>
        <v>5.8025017469999385E-2</v>
      </c>
      <c r="ADL27" s="93">
        <f t="shared" si="896"/>
        <v>28271.226765776177</v>
      </c>
      <c r="ADM27" s="93">
        <f t="shared" si="897"/>
        <v>0</v>
      </c>
      <c r="ADN27" s="88"/>
      <c r="ADO27" s="88"/>
      <c r="ADP27" s="94">
        <f t="shared" si="1082"/>
        <v>3314.5387373369249</v>
      </c>
      <c r="ADQ27" s="95">
        <f t="shared" si="898"/>
        <v>1.7007235813674155</v>
      </c>
      <c r="ADR27" s="96">
        <f t="shared" si="1083"/>
        <v>0.26121455523852888</v>
      </c>
      <c r="ADS27" s="92">
        <f t="shared" si="899"/>
        <v>5.8025017469999385E-2</v>
      </c>
      <c r="ADT27" s="93">
        <f t="shared" si="900"/>
        <v>28271.226765776177</v>
      </c>
      <c r="ADU27" s="93">
        <f t="shared" si="901"/>
        <v>0</v>
      </c>
      <c r="ADV27" s="88"/>
      <c r="ADW27" s="88"/>
      <c r="ADX27" s="94">
        <f t="shared" si="1084"/>
        <v>3314.5387373369249</v>
      </c>
      <c r="ADY27" s="95">
        <f t="shared" si="902"/>
        <v>1.7007235813674155</v>
      </c>
      <c r="ADZ27" s="96">
        <f t="shared" si="1085"/>
        <v>0.26121455523852888</v>
      </c>
      <c r="AEA27" s="92">
        <f t="shared" si="903"/>
        <v>5.8025017469999385E-2</v>
      </c>
      <c r="AEB27" s="93">
        <f t="shared" si="904"/>
        <v>28271.226765776177</v>
      </c>
      <c r="AEC27" s="93">
        <f t="shared" si="905"/>
        <v>0</v>
      </c>
      <c r="AED27" s="94">
        <f t="shared" si="1086"/>
        <v>643692.30001703103</v>
      </c>
      <c r="AEE27" s="97">
        <f t="shared" si="906"/>
        <v>737834.68433423119</v>
      </c>
      <c r="AEF27" s="88" t="s">
        <v>17</v>
      </c>
    </row>
    <row r="28" spans="1:812" s="35" customFormat="1" ht="31.5">
      <c r="A28" s="44" t="s">
        <v>149</v>
      </c>
      <c r="B28" s="88" t="s">
        <v>17</v>
      </c>
      <c r="C28" s="88" t="s">
        <v>17</v>
      </c>
      <c r="D28" s="88" t="s">
        <v>17</v>
      </c>
      <c r="E28" s="88" t="s">
        <v>17</v>
      </c>
      <c r="F28" s="88" t="s">
        <v>17</v>
      </c>
      <c r="G28" s="45">
        <f>'Исходные данные'!C30</f>
        <v>1035</v>
      </c>
      <c r="H28" s="45">
        <f>'Исходные данные'!D30</f>
        <v>968200</v>
      </c>
      <c r="I28" s="89">
        <f>'Расчет поправочного коэф'!G29</f>
        <v>2.5198420997897459</v>
      </c>
      <c r="J28" s="45">
        <f t="shared" si="1088"/>
        <v>389749.47107320861</v>
      </c>
      <c r="K28" s="90">
        <f t="shared" si="486"/>
        <v>1312.0284744668681</v>
      </c>
      <c r="L28" s="91">
        <f t="shared" si="1089"/>
        <v>0.98316387622908241</v>
      </c>
      <c r="M28" s="91">
        <f t="shared" si="907"/>
        <v>0.39016884284579456</v>
      </c>
      <c r="N28" s="88" t="s">
        <v>17</v>
      </c>
      <c r="O28" s="92">
        <f t="shared" si="1090"/>
        <v>-0.20159482039897367</v>
      </c>
      <c r="P28" s="93">
        <f t="shared" si="1091"/>
        <v>0</v>
      </c>
      <c r="Q28" s="93">
        <f t="shared" si="1092"/>
        <v>0</v>
      </c>
      <c r="R28" s="88" t="s">
        <v>17</v>
      </c>
      <c r="S28" s="88" t="s">
        <v>17</v>
      </c>
      <c r="T28" s="94">
        <f t="shared" si="491"/>
        <v>1312.0284744668681</v>
      </c>
      <c r="U28" s="95">
        <f t="shared" si="1093"/>
        <v>0.95838634438381842</v>
      </c>
      <c r="V28" s="96">
        <f t="shared" si="908"/>
        <v>0.38033587281670767</v>
      </c>
      <c r="W28" s="92">
        <f t="shared" si="1094"/>
        <v>-0.18153123004043564</v>
      </c>
      <c r="X28" s="93">
        <f t="shared" si="1095"/>
        <v>0</v>
      </c>
      <c r="Y28" s="93">
        <f t="shared" si="1096"/>
        <v>0</v>
      </c>
      <c r="Z28" s="88" t="s">
        <v>17</v>
      </c>
      <c r="AA28" s="88" t="s">
        <v>17</v>
      </c>
      <c r="AB28" s="94">
        <f t="shared" si="496"/>
        <v>1312.0284744668681</v>
      </c>
      <c r="AC28" s="95">
        <f t="shared" si="1097"/>
        <v>0.93526041192534415</v>
      </c>
      <c r="AD28" s="96">
        <f t="shared" si="909"/>
        <v>0.37115834043862578</v>
      </c>
      <c r="AE28" s="92">
        <f t="shared" si="1098"/>
        <v>-0.16275963550619171</v>
      </c>
      <c r="AF28" s="93">
        <f t="shared" si="1099"/>
        <v>0</v>
      </c>
      <c r="AG28" s="93">
        <f t="shared" si="1100"/>
        <v>0</v>
      </c>
      <c r="AH28" s="88" t="s">
        <v>17</v>
      </c>
      <c r="AI28" s="88" t="s">
        <v>17</v>
      </c>
      <c r="AJ28" s="94">
        <f t="shared" si="501"/>
        <v>1312.0284744668681</v>
      </c>
      <c r="AK28" s="95">
        <f t="shared" si="1101"/>
        <v>0.91360605131191808</v>
      </c>
      <c r="AL28" s="96">
        <f t="shared" si="910"/>
        <v>0.36256480173426298</v>
      </c>
      <c r="AM28" s="92">
        <f t="shared" si="1102"/>
        <v>-0.14514653556114618</v>
      </c>
      <c r="AN28" s="93">
        <f t="shared" si="1103"/>
        <v>0</v>
      </c>
      <c r="AO28" s="93">
        <f t="shared" si="1104"/>
        <v>0</v>
      </c>
      <c r="AP28" s="88" t="s">
        <v>17</v>
      </c>
      <c r="AQ28" s="88" t="s">
        <v>17</v>
      </c>
      <c r="AR28" s="94">
        <f t="shared" si="506"/>
        <v>1312.0284744668681</v>
      </c>
      <c r="AS28" s="95">
        <f t="shared" si="1105"/>
        <v>0.8932719246717189</v>
      </c>
      <c r="AT28" s="96">
        <f t="shared" si="911"/>
        <v>0.35449519822938624</v>
      </c>
      <c r="AU28" s="92">
        <f t="shared" si="1106"/>
        <v>-0.12857877106969254</v>
      </c>
      <c r="AV28" s="93">
        <f t="shared" si="1107"/>
        <v>0</v>
      </c>
      <c r="AW28" s="93">
        <f t="shared" si="1108"/>
        <v>0</v>
      </c>
      <c r="AX28" s="88" t="s">
        <v>17</v>
      </c>
      <c r="AY28" s="88" t="s">
        <v>17</v>
      </c>
      <c r="AZ28" s="94">
        <f t="shared" si="511"/>
        <v>1312.0284744668681</v>
      </c>
      <c r="BA28" s="95">
        <f t="shared" si="1109"/>
        <v>0.87412949496247661</v>
      </c>
      <c r="BB28" s="96">
        <f t="shared" si="912"/>
        <v>0.34689851996496662</v>
      </c>
      <c r="BC28" s="92">
        <f t="shared" si="1110"/>
        <v>-0.11295941857831798</v>
      </c>
      <c r="BD28" s="93">
        <f t="shared" si="1111"/>
        <v>0</v>
      </c>
      <c r="BE28" s="93">
        <f t="shared" si="1112"/>
        <v>0</v>
      </c>
      <c r="BF28" s="88" t="s">
        <v>17</v>
      </c>
      <c r="BG28" s="88" t="s">
        <v>17</v>
      </c>
      <c r="BH28" s="94">
        <f t="shared" si="516"/>
        <v>1312.0284744668681</v>
      </c>
      <c r="BI28" s="95">
        <f t="shared" si="1113"/>
        <v>0.85606854702221546</v>
      </c>
      <c r="BJ28" s="96">
        <f t="shared" si="913"/>
        <v>0.33973102802498828</v>
      </c>
      <c r="BK28" s="92">
        <f t="shared" si="1114"/>
        <v>-9.8204674278735388E-2</v>
      </c>
      <c r="BL28" s="93">
        <f t="shared" si="1115"/>
        <v>0</v>
      </c>
      <c r="BM28" s="93">
        <f t="shared" si="1116"/>
        <v>0</v>
      </c>
      <c r="BN28" s="88" t="s">
        <v>17</v>
      </c>
      <c r="BO28" s="88" t="s">
        <v>17</v>
      </c>
      <c r="BP28" s="94">
        <f t="shared" si="521"/>
        <v>1312.0284744668681</v>
      </c>
      <c r="BQ28" s="95">
        <f t="shared" si="1117"/>
        <v>0.83899374647755265</v>
      </c>
      <c r="BR28" s="96">
        <f t="shared" si="914"/>
        <v>0.33295488893830205</v>
      </c>
      <c r="BS28" s="92">
        <f t="shared" si="1118"/>
        <v>-8.4241461942646312E-2</v>
      </c>
      <c r="BT28" s="93">
        <f t="shared" si="1119"/>
        <v>0</v>
      </c>
      <c r="BU28" s="93">
        <f t="shared" si="1120"/>
        <v>0</v>
      </c>
      <c r="BV28" s="88" t="s">
        <v>17</v>
      </c>
      <c r="BW28" s="88" t="s">
        <v>17</v>
      </c>
      <c r="BX28" s="94">
        <f t="shared" si="526"/>
        <v>1312.0284744668681</v>
      </c>
      <c r="BY28" s="95">
        <f t="shared" si="1121"/>
        <v>0.82282196985449652</v>
      </c>
      <c r="BZ28" s="96">
        <f t="shared" si="915"/>
        <v>0.32653711513239353</v>
      </c>
      <c r="CA28" s="92">
        <f t="shared" si="1122"/>
        <v>-7.1005575550593392E-2</v>
      </c>
      <c r="CB28" s="93">
        <f t="shared" si="1123"/>
        <v>0</v>
      </c>
      <c r="CC28" s="93">
        <f t="shared" si="1124"/>
        <v>0</v>
      </c>
      <c r="CD28" s="88" t="s">
        <v>17</v>
      </c>
      <c r="CE28" s="88" t="s">
        <v>17</v>
      </c>
      <c r="CF28" s="94">
        <f t="shared" si="531"/>
        <v>1312.0284744668681</v>
      </c>
      <c r="CG28" s="95">
        <f t="shared" si="1125"/>
        <v>0.80748021289778826</v>
      </c>
      <c r="CH28" s="96">
        <f t="shared" si="916"/>
        <v>0.32044873484936376</v>
      </c>
      <c r="CI28" s="92">
        <f t="shared" si="1126"/>
        <v>-5.844022080204736E-2</v>
      </c>
      <c r="CJ28" s="93">
        <f t="shared" si="1127"/>
        <v>0</v>
      </c>
      <c r="CK28" s="93">
        <f t="shared" si="1168"/>
        <v>0</v>
      </c>
      <c r="CL28" s="88" t="s">
        <v>17</v>
      </c>
      <c r="CM28" s="88" t="s">
        <v>17</v>
      </c>
      <c r="CN28" s="94">
        <f t="shared" si="536"/>
        <v>1312.0284744668681</v>
      </c>
      <c r="CO28" s="95">
        <f t="shared" si="1128"/>
        <v>0.792903936166649</v>
      </c>
      <c r="CP28" s="96">
        <f t="shared" si="917"/>
        <v>0.31466413559516621</v>
      </c>
      <c r="CQ28" s="92">
        <f t="shared" si="1129"/>
        <v>-4.6494857147978241E-2</v>
      </c>
      <c r="CR28" s="93">
        <f t="shared" si="1130"/>
        <v>0</v>
      </c>
      <c r="CS28" s="93">
        <f t="shared" si="1131"/>
        <v>0</v>
      </c>
      <c r="CT28" s="88" t="s">
        <v>17</v>
      </c>
      <c r="CU28" s="88" t="s">
        <v>17</v>
      </c>
      <c r="CV28" s="94">
        <f t="shared" si="541"/>
        <v>1312.0284744668681</v>
      </c>
      <c r="CW28" s="95">
        <f t="shared" si="1132"/>
        <v>0.77903574413452314</v>
      </c>
      <c r="CX28" s="96">
        <f t="shared" si="918"/>
        <v>0.30916053993999282</v>
      </c>
      <c r="CY28" s="92">
        <f t="shared" si="1133"/>
        <v>-3.5124268477568277E-2</v>
      </c>
      <c r="CZ28" s="93">
        <f t="shared" si="1134"/>
        <v>0</v>
      </c>
      <c r="DA28" s="93">
        <f t="shared" si="1135"/>
        <v>0</v>
      </c>
      <c r="DB28" s="88" t="s">
        <v>17</v>
      </c>
      <c r="DC28" s="88" t="s">
        <v>17</v>
      </c>
      <c r="DD28" s="94">
        <f t="shared" si="546"/>
        <v>1312.0284744668681</v>
      </c>
      <c r="DE28" s="95">
        <f t="shared" si="1136"/>
        <v>0.76582432077962248</v>
      </c>
      <c r="DF28" s="96">
        <f t="shared" si="919"/>
        <v>0.30391758310710121</v>
      </c>
      <c r="DG28" s="92">
        <f t="shared" si="1137"/>
        <v>-2.4287809492145596E-2</v>
      </c>
      <c r="DH28" s="93">
        <f t="shared" si="1138"/>
        <v>0</v>
      </c>
      <c r="DI28" s="93">
        <f t="shared" si="1139"/>
        <v>0</v>
      </c>
      <c r="DJ28" s="88" t="s">
        <v>17</v>
      </c>
      <c r="DK28" s="88" t="s">
        <v>17</v>
      </c>
      <c r="DL28" s="94">
        <f t="shared" si="551"/>
        <v>1312.0284744668681</v>
      </c>
      <c r="DM28" s="95">
        <f t="shared" si="1140"/>
        <v>0.75322356407914648</v>
      </c>
      <c r="DN28" s="96">
        <f t="shared" si="920"/>
        <v>0.29891696949661845</v>
      </c>
      <c r="DO28" s="92">
        <f t="shared" si="1141"/>
        <v>-1.3948788397109113E-2</v>
      </c>
      <c r="DP28" s="93">
        <f t="shared" si="1142"/>
        <v>0</v>
      </c>
      <c r="DQ28" s="93">
        <f t="shared" si="1143"/>
        <v>0</v>
      </c>
      <c r="DR28" s="88" t="s">
        <v>17</v>
      </c>
      <c r="DS28" s="88" t="s">
        <v>17</v>
      </c>
      <c r="DT28" s="94">
        <f t="shared" si="556"/>
        <v>1312.0284744668681</v>
      </c>
      <c r="DU28" s="95">
        <f t="shared" si="1144"/>
        <v>0.74119187602849801</v>
      </c>
      <c r="DV28" s="96">
        <f t="shared" si="921"/>
        <v>0.2941421909294803</v>
      </c>
      <c r="DW28" s="92">
        <f t="shared" si="1145"/>
        <v>-4.0739564013532181E-3</v>
      </c>
      <c r="DX28" s="93">
        <f t="shared" si="1146"/>
        <v>0</v>
      </c>
      <c r="DY28" s="93">
        <f t="shared" si="1147"/>
        <v>0</v>
      </c>
      <c r="DZ28" s="88" t="s">
        <v>17</v>
      </c>
      <c r="EA28" s="88" t="s">
        <v>17</v>
      </c>
      <c r="EB28" s="94">
        <f t="shared" si="561"/>
        <v>1312.0284744668681</v>
      </c>
      <c r="EC28" s="95">
        <f t="shared" si="1148"/>
        <v>0.72969157527238981</v>
      </c>
      <c r="ED28" s="96">
        <f t="shared" si="922"/>
        <v>0.28957829354993109</v>
      </c>
      <c r="EE28" s="92">
        <f t="shared" si="1149"/>
        <v>5.3669182843894547E-3</v>
      </c>
      <c r="EF28" s="93">
        <f t="shared" si="1150"/>
        <v>9987.78674792733</v>
      </c>
      <c r="EG28" s="93">
        <f t="shared" si="1151"/>
        <v>9987.78674792733</v>
      </c>
      <c r="EH28" s="88" t="s">
        <v>17</v>
      </c>
      <c r="EI28" s="88" t="s">
        <v>17</v>
      </c>
      <c r="EJ28" s="94">
        <f t="shared" si="566"/>
        <v>1321.6785099721119</v>
      </c>
      <c r="EK28" s="95">
        <f t="shared" si="1152"/>
        <v>0.72388667077886704</v>
      </c>
      <c r="EL28" s="96">
        <f t="shared" si="923"/>
        <v>0.28727461567503287</v>
      </c>
      <c r="EM28" s="92">
        <f t="shared" si="1153"/>
        <v>1.2398635479189846E-2</v>
      </c>
      <c r="EN28" s="93">
        <f t="shared" si="1154"/>
        <v>23429.849039599063</v>
      </c>
      <c r="EO28" s="93">
        <f t="shared" si="1155"/>
        <v>23429.849039599063</v>
      </c>
      <c r="EP28" s="88" t="s">
        <v>17</v>
      </c>
      <c r="EQ28" s="88" t="s">
        <v>17</v>
      </c>
      <c r="ER28" s="94">
        <f t="shared" si="571"/>
        <v>1344.3160452760724</v>
      </c>
      <c r="ES28" s="95">
        <f t="shared" si="1156"/>
        <v>0.72526390257209061</v>
      </c>
      <c r="ET28" s="96">
        <f t="shared" si="924"/>
        <v>0.28782117047437461</v>
      </c>
      <c r="EU28" s="92">
        <f t="shared" si="1157"/>
        <v>1.6468881299693761E-2</v>
      </c>
      <c r="EV28" s="93">
        <f t="shared" si="1158"/>
        <v>31594.375021180804</v>
      </c>
      <c r="EW28" s="93">
        <f t="shared" si="1159"/>
        <v>31594.375021180804</v>
      </c>
      <c r="EX28" s="88" t="s">
        <v>17</v>
      </c>
      <c r="EY28" s="88" t="s">
        <v>17</v>
      </c>
      <c r="EZ28" s="94">
        <f t="shared" si="576"/>
        <v>1374.842011480112</v>
      </c>
      <c r="FA28" s="95">
        <f t="shared" si="1160"/>
        <v>0.730806535957781</v>
      </c>
      <c r="FB28" s="96">
        <f t="shared" si="925"/>
        <v>0.29002076599115439</v>
      </c>
      <c r="FC28" s="92">
        <f t="shared" si="1161"/>
        <v>1.8761701347156989E-2</v>
      </c>
      <c r="FD28" s="93">
        <f t="shared" si="1162"/>
        <v>36531.116017712731</v>
      </c>
      <c r="FE28" s="93">
        <f t="shared" si="1163"/>
        <v>36531.116017712731</v>
      </c>
      <c r="FF28" s="88" t="s">
        <v>17</v>
      </c>
      <c r="FG28" s="88" t="s">
        <v>17</v>
      </c>
      <c r="FH28" s="94">
        <f t="shared" si="581"/>
        <v>1410.1377757484333</v>
      </c>
      <c r="FI28" s="95">
        <f t="shared" si="1164"/>
        <v>0.73870735077906668</v>
      </c>
      <c r="FJ28" s="96">
        <f t="shared" si="926"/>
        <v>0.29315620643083312</v>
      </c>
      <c r="FK28" s="92">
        <f t="shared" si="1165"/>
        <v>1.9989194117189524E-2</v>
      </c>
      <c r="FL28" s="93">
        <f t="shared" si="1166"/>
        <v>39493.421611750447</v>
      </c>
      <c r="FM28" s="93">
        <f t="shared" si="1167"/>
        <v>39493.421611750447</v>
      </c>
      <c r="FN28" s="88" t="s">
        <v>17</v>
      </c>
      <c r="FO28" s="88" t="s">
        <v>17</v>
      </c>
      <c r="FP28" s="94">
        <f t="shared" si="927"/>
        <v>1448.2956710254871</v>
      </c>
      <c r="FQ28" s="95">
        <f t="shared" si="586"/>
        <v>0.74788595548923442</v>
      </c>
      <c r="FR28" s="96">
        <f t="shared" si="928"/>
        <v>0.29679873812396323</v>
      </c>
      <c r="FS28" s="92">
        <f t="shared" si="587"/>
        <v>2.0579655865199442E-2</v>
      </c>
      <c r="FT28" s="93">
        <f t="shared" si="588"/>
        <v>41247.754690231479</v>
      </c>
      <c r="FU28" s="93">
        <f t="shared" si="589"/>
        <v>18556.352465290369</v>
      </c>
      <c r="FV28" s="88" t="s">
        <v>17</v>
      </c>
      <c r="FW28" s="88" t="s">
        <v>17</v>
      </c>
      <c r="FX28" s="94">
        <f t="shared" si="929"/>
        <v>1466.2245139871202</v>
      </c>
      <c r="FY28" s="95">
        <f t="shared" si="590"/>
        <v>0.75233473014721719</v>
      </c>
      <c r="FZ28" s="96">
        <f t="shared" si="930"/>
        <v>0.29856423551697608</v>
      </c>
      <c r="GA28" s="92">
        <f t="shared" si="591"/>
        <v>2.0675337191552179E-2</v>
      </c>
      <c r="GB28" s="93">
        <f t="shared" si="592"/>
        <v>41704.442166249501</v>
      </c>
      <c r="GC28" s="93">
        <f t="shared" si="593"/>
        <v>0</v>
      </c>
      <c r="GD28" s="88" t="s">
        <v>17</v>
      </c>
      <c r="GE28" s="88" t="s">
        <v>17</v>
      </c>
      <c r="GF28" s="94">
        <f t="shared" si="931"/>
        <v>1466.2245139871202</v>
      </c>
      <c r="GG28" s="95">
        <f t="shared" si="594"/>
        <v>0.75233473014721719</v>
      </c>
      <c r="GH28" s="96">
        <f t="shared" si="932"/>
        <v>0.29856423551697608</v>
      </c>
      <c r="GI28" s="92">
        <f t="shared" si="595"/>
        <v>2.0675337191552179E-2</v>
      </c>
      <c r="GJ28" s="93">
        <f t="shared" si="596"/>
        <v>41704.442166249501</v>
      </c>
      <c r="GK28" s="93">
        <f t="shared" si="597"/>
        <v>0</v>
      </c>
      <c r="GL28" s="88"/>
      <c r="GM28" s="88"/>
      <c r="GN28" s="94">
        <f t="shared" si="933"/>
        <v>1466.2245139871202</v>
      </c>
      <c r="GO28" s="95">
        <f t="shared" si="598"/>
        <v>0.75233473014721719</v>
      </c>
      <c r="GP28" s="96">
        <f t="shared" si="934"/>
        <v>0.29856423551697608</v>
      </c>
      <c r="GQ28" s="92">
        <f t="shared" si="599"/>
        <v>2.0675337191552179E-2</v>
      </c>
      <c r="GR28" s="93">
        <f t="shared" si="600"/>
        <v>41704.442166249501</v>
      </c>
      <c r="GS28" s="93">
        <f t="shared" si="601"/>
        <v>0</v>
      </c>
      <c r="GT28" s="88"/>
      <c r="GU28" s="88"/>
      <c r="GV28" s="94">
        <f t="shared" si="1087"/>
        <v>1466.2245139871202</v>
      </c>
      <c r="GW28" s="95">
        <f t="shared" si="602"/>
        <v>0.75233473014721719</v>
      </c>
      <c r="GX28" s="96">
        <f t="shared" si="935"/>
        <v>0.29856423551697608</v>
      </c>
      <c r="GY28" s="92">
        <f t="shared" si="603"/>
        <v>2.0675337191552179E-2</v>
      </c>
      <c r="GZ28" s="93">
        <f t="shared" si="604"/>
        <v>41704.442166249501</v>
      </c>
      <c r="HA28" s="93">
        <f t="shared" si="605"/>
        <v>0</v>
      </c>
      <c r="HB28" s="88"/>
      <c r="HC28" s="88"/>
      <c r="HD28" s="94">
        <f t="shared" si="936"/>
        <v>1466.2245139871202</v>
      </c>
      <c r="HE28" s="95">
        <f t="shared" si="606"/>
        <v>0.75233473014721719</v>
      </c>
      <c r="HF28" s="96">
        <f t="shared" si="937"/>
        <v>0.29856423551697608</v>
      </c>
      <c r="HG28" s="92">
        <f t="shared" si="607"/>
        <v>2.0675337191552179E-2</v>
      </c>
      <c r="HH28" s="93">
        <f t="shared" si="608"/>
        <v>41704.442166249501</v>
      </c>
      <c r="HI28" s="93">
        <f t="shared" si="609"/>
        <v>0</v>
      </c>
      <c r="HJ28" s="88"/>
      <c r="HK28" s="88"/>
      <c r="HL28" s="94">
        <f t="shared" si="938"/>
        <v>1466.2245139871202</v>
      </c>
      <c r="HM28" s="95">
        <f t="shared" si="610"/>
        <v>0.75233473014721719</v>
      </c>
      <c r="HN28" s="96">
        <f t="shared" si="939"/>
        <v>0.29856423551697608</v>
      </c>
      <c r="HO28" s="92">
        <f t="shared" si="611"/>
        <v>2.0675337191552179E-2</v>
      </c>
      <c r="HP28" s="93">
        <f t="shared" si="612"/>
        <v>41704.442166249501</v>
      </c>
      <c r="HQ28" s="93">
        <f t="shared" si="613"/>
        <v>0</v>
      </c>
      <c r="HR28" s="88"/>
      <c r="HS28" s="88"/>
      <c r="HT28" s="94">
        <f t="shared" si="940"/>
        <v>1466.2245139871202</v>
      </c>
      <c r="HU28" s="95">
        <f t="shared" si="614"/>
        <v>0.75233473014721719</v>
      </c>
      <c r="HV28" s="96">
        <f t="shared" si="941"/>
        <v>0.29856423551697608</v>
      </c>
      <c r="HW28" s="92">
        <f t="shared" si="615"/>
        <v>2.0675337191552179E-2</v>
      </c>
      <c r="HX28" s="93">
        <f t="shared" si="616"/>
        <v>41704.442166249501</v>
      </c>
      <c r="HY28" s="93">
        <f t="shared" si="617"/>
        <v>0</v>
      </c>
      <c r="HZ28" s="88"/>
      <c r="IA28" s="88"/>
      <c r="IB28" s="94">
        <f t="shared" si="942"/>
        <v>1466.2245139871202</v>
      </c>
      <c r="IC28" s="95">
        <f t="shared" si="618"/>
        <v>0.75233473014721719</v>
      </c>
      <c r="ID28" s="96">
        <f t="shared" si="943"/>
        <v>0.29856423551697608</v>
      </c>
      <c r="IE28" s="92">
        <f t="shared" si="619"/>
        <v>2.0675337191552179E-2</v>
      </c>
      <c r="IF28" s="93">
        <f t="shared" si="620"/>
        <v>41704.442166249501</v>
      </c>
      <c r="IG28" s="93">
        <f t="shared" si="621"/>
        <v>0</v>
      </c>
      <c r="IH28" s="88"/>
      <c r="II28" s="88"/>
      <c r="IJ28" s="94">
        <f t="shared" si="944"/>
        <v>1466.2245139871202</v>
      </c>
      <c r="IK28" s="95">
        <f t="shared" si="622"/>
        <v>0.75233473014721719</v>
      </c>
      <c r="IL28" s="96">
        <f t="shared" si="945"/>
        <v>0.29856423551697608</v>
      </c>
      <c r="IM28" s="92">
        <f t="shared" si="623"/>
        <v>2.0675337191552179E-2</v>
      </c>
      <c r="IN28" s="93">
        <f t="shared" si="624"/>
        <v>41704.442166249501</v>
      </c>
      <c r="IO28" s="93">
        <f t="shared" si="625"/>
        <v>0</v>
      </c>
      <c r="IP28" s="88"/>
      <c r="IQ28" s="88"/>
      <c r="IR28" s="94">
        <f t="shared" si="946"/>
        <v>1466.2245139871202</v>
      </c>
      <c r="IS28" s="95">
        <f t="shared" si="626"/>
        <v>0.75233473014721719</v>
      </c>
      <c r="IT28" s="96">
        <f t="shared" si="947"/>
        <v>0.29856423551697608</v>
      </c>
      <c r="IU28" s="92">
        <f t="shared" si="627"/>
        <v>2.0675337191552179E-2</v>
      </c>
      <c r="IV28" s="93">
        <f t="shared" si="628"/>
        <v>41704.442166249501</v>
      </c>
      <c r="IW28" s="93">
        <f t="shared" si="629"/>
        <v>0</v>
      </c>
      <c r="IX28" s="88"/>
      <c r="IY28" s="88"/>
      <c r="IZ28" s="94">
        <f t="shared" si="948"/>
        <v>1466.2245139871202</v>
      </c>
      <c r="JA28" s="95">
        <f t="shared" si="630"/>
        <v>0.75233473014721719</v>
      </c>
      <c r="JB28" s="96">
        <f t="shared" si="949"/>
        <v>0.29856423551697608</v>
      </c>
      <c r="JC28" s="92">
        <f t="shared" si="631"/>
        <v>2.0675337191552179E-2</v>
      </c>
      <c r="JD28" s="93">
        <f t="shared" si="632"/>
        <v>41704.442166249501</v>
      </c>
      <c r="JE28" s="93">
        <f t="shared" si="633"/>
        <v>0</v>
      </c>
      <c r="JF28" s="88"/>
      <c r="JG28" s="88"/>
      <c r="JH28" s="94">
        <f t="shared" si="950"/>
        <v>1466.2245139871202</v>
      </c>
      <c r="JI28" s="95">
        <f t="shared" si="634"/>
        <v>0.75233473014721719</v>
      </c>
      <c r="JJ28" s="96">
        <f t="shared" si="951"/>
        <v>0.29856423551697608</v>
      </c>
      <c r="JK28" s="92">
        <f t="shared" si="635"/>
        <v>2.0675337191552179E-2</v>
      </c>
      <c r="JL28" s="93">
        <f t="shared" si="636"/>
        <v>41704.442166249501</v>
      </c>
      <c r="JM28" s="93">
        <f t="shared" si="637"/>
        <v>0</v>
      </c>
      <c r="JN28" s="88"/>
      <c r="JO28" s="88"/>
      <c r="JP28" s="94">
        <f t="shared" si="952"/>
        <v>1466.2245139871202</v>
      </c>
      <c r="JQ28" s="95">
        <f t="shared" si="638"/>
        <v>0.75233473014721719</v>
      </c>
      <c r="JR28" s="96">
        <f t="shared" si="953"/>
        <v>0.29856423551697608</v>
      </c>
      <c r="JS28" s="92">
        <f t="shared" si="639"/>
        <v>2.0675337191552179E-2</v>
      </c>
      <c r="JT28" s="93">
        <f t="shared" si="640"/>
        <v>41704.442166249501</v>
      </c>
      <c r="JU28" s="93">
        <f t="shared" si="641"/>
        <v>0</v>
      </c>
      <c r="JV28" s="88"/>
      <c r="JW28" s="88"/>
      <c r="JX28" s="94">
        <f t="shared" si="954"/>
        <v>1466.2245139871202</v>
      </c>
      <c r="JY28" s="95">
        <f t="shared" si="642"/>
        <v>0.75233473014721719</v>
      </c>
      <c r="JZ28" s="96">
        <f t="shared" si="955"/>
        <v>0.29856423551697608</v>
      </c>
      <c r="KA28" s="92">
        <f t="shared" si="643"/>
        <v>2.0675337191552179E-2</v>
      </c>
      <c r="KB28" s="93">
        <f t="shared" si="644"/>
        <v>41704.442166249501</v>
      </c>
      <c r="KC28" s="93">
        <f t="shared" si="645"/>
        <v>0</v>
      </c>
      <c r="KD28" s="88"/>
      <c r="KE28" s="88"/>
      <c r="KF28" s="94">
        <f t="shared" si="956"/>
        <v>1466.2245139871202</v>
      </c>
      <c r="KG28" s="95">
        <f t="shared" si="646"/>
        <v>0.75233473014721719</v>
      </c>
      <c r="KH28" s="96">
        <f t="shared" si="957"/>
        <v>0.29856423551697608</v>
      </c>
      <c r="KI28" s="92">
        <f t="shared" si="647"/>
        <v>2.0675337191552179E-2</v>
      </c>
      <c r="KJ28" s="93">
        <f t="shared" si="648"/>
        <v>41704.442166249501</v>
      </c>
      <c r="KK28" s="93">
        <f t="shared" si="649"/>
        <v>0</v>
      </c>
      <c r="KL28" s="88"/>
      <c r="KM28" s="88"/>
      <c r="KN28" s="94">
        <f t="shared" si="958"/>
        <v>1466.2245139871202</v>
      </c>
      <c r="KO28" s="95">
        <f t="shared" si="650"/>
        <v>0.75233473014721719</v>
      </c>
      <c r="KP28" s="96">
        <f t="shared" si="959"/>
        <v>0.29856423551697608</v>
      </c>
      <c r="KQ28" s="92">
        <f t="shared" si="651"/>
        <v>2.0675337191552179E-2</v>
      </c>
      <c r="KR28" s="93">
        <f t="shared" si="652"/>
        <v>41704.442166249501</v>
      </c>
      <c r="KS28" s="93">
        <f t="shared" si="653"/>
        <v>0</v>
      </c>
      <c r="KT28" s="88"/>
      <c r="KU28" s="88"/>
      <c r="KV28" s="94">
        <f t="shared" si="960"/>
        <v>1466.2245139871202</v>
      </c>
      <c r="KW28" s="95">
        <f t="shared" si="654"/>
        <v>0.75233473014721719</v>
      </c>
      <c r="KX28" s="96">
        <f t="shared" si="961"/>
        <v>0.29856423551697608</v>
      </c>
      <c r="KY28" s="92">
        <f t="shared" si="655"/>
        <v>2.0675337191552179E-2</v>
      </c>
      <c r="KZ28" s="93">
        <f t="shared" si="656"/>
        <v>41704.442166249501</v>
      </c>
      <c r="LA28" s="93">
        <f t="shared" si="657"/>
        <v>0</v>
      </c>
      <c r="LB28" s="88"/>
      <c r="LC28" s="88"/>
      <c r="LD28" s="94">
        <f t="shared" si="962"/>
        <v>1466.2245139871202</v>
      </c>
      <c r="LE28" s="95">
        <f t="shared" si="658"/>
        <v>0.75233473014721719</v>
      </c>
      <c r="LF28" s="96">
        <f t="shared" si="963"/>
        <v>0.29856423551697608</v>
      </c>
      <c r="LG28" s="92">
        <f t="shared" si="659"/>
        <v>2.0675337191552179E-2</v>
      </c>
      <c r="LH28" s="93">
        <f t="shared" si="660"/>
        <v>41704.442166249501</v>
      </c>
      <c r="LI28" s="93">
        <f t="shared" si="661"/>
        <v>0</v>
      </c>
      <c r="LJ28" s="88"/>
      <c r="LK28" s="88"/>
      <c r="LL28" s="94">
        <f t="shared" si="964"/>
        <v>1466.2245139871202</v>
      </c>
      <c r="LM28" s="95">
        <f t="shared" si="662"/>
        <v>0.75233473014721719</v>
      </c>
      <c r="LN28" s="96">
        <f t="shared" si="965"/>
        <v>0.29856423551697608</v>
      </c>
      <c r="LO28" s="92">
        <f t="shared" si="663"/>
        <v>2.0675337191552179E-2</v>
      </c>
      <c r="LP28" s="93">
        <f t="shared" si="664"/>
        <v>41704.442166249501</v>
      </c>
      <c r="LQ28" s="93">
        <f t="shared" si="665"/>
        <v>0</v>
      </c>
      <c r="LR28" s="88"/>
      <c r="LS28" s="88"/>
      <c r="LT28" s="94">
        <f t="shared" si="966"/>
        <v>1466.2245139871202</v>
      </c>
      <c r="LU28" s="95">
        <f t="shared" si="666"/>
        <v>0.75233473014721719</v>
      </c>
      <c r="LV28" s="96">
        <f t="shared" si="967"/>
        <v>0.29856423551697608</v>
      </c>
      <c r="LW28" s="92">
        <f t="shared" si="667"/>
        <v>2.0675337191552179E-2</v>
      </c>
      <c r="LX28" s="93">
        <f t="shared" si="668"/>
        <v>41704.442166249501</v>
      </c>
      <c r="LY28" s="93">
        <f t="shared" si="669"/>
        <v>0</v>
      </c>
      <c r="LZ28" s="88"/>
      <c r="MA28" s="88"/>
      <c r="MB28" s="94">
        <f t="shared" si="968"/>
        <v>1466.2245139871202</v>
      </c>
      <c r="MC28" s="95">
        <f t="shared" si="670"/>
        <v>0.75233473014721719</v>
      </c>
      <c r="MD28" s="96">
        <f t="shared" si="969"/>
        <v>0.29856423551697608</v>
      </c>
      <c r="ME28" s="92">
        <f t="shared" si="671"/>
        <v>2.0675337191552179E-2</v>
      </c>
      <c r="MF28" s="93">
        <f t="shared" si="672"/>
        <v>41704.442166249501</v>
      </c>
      <c r="MG28" s="93">
        <f t="shared" si="673"/>
        <v>0</v>
      </c>
      <c r="MH28" s="88"/>
      <c r="MI28" s="88"/>
      <c r="MJ28" s="94">
        <f t="shared" si="970"/>
        <v>1466.2245139871202</v>
      </c>
      <c r="MK28" s="95">
        <f t="shared" si="674"/>
        <v>0.75233473014721719</v>
      </c>
      <c r="ML28" s="96">
        <f t="shared" si="971"/>
        <v>0.29856423551697608</v>
      </c>
      <c r="MM28" s="92">
        <f t="shared" si="675"/>
        <v>2.0675337191552179E-2</v>
      </c>
      <c r="MN28" s="93">
        <f t="shared" si="676"/>
        <v>41704.442166249501</v>
      </c>
      <c r="MO28" s="93">
        <f t="shared" si="677"/>
        <v>0</v>
      </c>
      <c r="MP28" s="88"/>
      <c r="MQ28" s="88"/>
      <c r="MR28" s="94">
        <f t="shared" si="972"/>
        <v>1466.2245139871202</v>
      </c>
      <c r="MS28" s="95">
        <f t="shared" si="678"/>
        <v>0.75233473014721719</v>
      </c>
      <c r="MT28" s="96">
        <f t="shared" si="973"/>
        <v>0.29856423551697608</v>
      </c>
      <c r="MU28" s="92">
        <f t="shared" si="679"/>
        <v>2.0675337191552179E-2</v>
      </c>
      <c r="MV28" s="93">
        <f t="shared" si="680"/>
        <v>41704.442166249501</v>
      </c>
      <c r="MW28" s="93">
        <f t="shared" si="681"/>
        <v>0</v>
      </c>
      <c r="MX28" s="88"/>
      <c r="MY28" s="88"/>
      <c r="MZ28" s="94">
        <f t="shared" si="974"/>
        <v>1466.2245139871202</v>
      </c>
      <c r="NA28" s="95">
        <f t="shared" si="682"/>
        <v>0.75233473014721719</v>
      </c>
      <c r="NB28" s="96">
        <f t="shared" si="975"/>
        <v>0.29856423551697608</v>
      </c>
      <c r="NC28" s="92">
        <f t="shared" si="683"/>
        <v>2.0675337191552179E-2</v>
      </c>
      <c r="ND28" s="93">
        <f t="shared" si="684"/>
        <v>41704.442166249501</v>
      </c>
      <c r="NE28" s="93">
        <f t="shared" si="685"/>
        <v>0</v>
      </c>
      <c r="NF28" s="88"/>
      <c r="NG28" s="88"/>
      <c r="NH28" s="94">
        <f t="shared" si="976"/>
        <v>1466.2245139871202</v>
      </c>
      <c r="NI28" s="95">
        <f t="shared" si="686"/>
        <v>0.75233473014721719</v>
      </c>
      <c r="NJ28" s="96">
        <f t="shared" si="977"/>
        <v>0.29856423551697608</v>
      </c>
      <c r="NK28" s="92">
        <f t="shared" si="687"/>
        <v>2.0675337191552179E-2</v>
      </c>
      <c r="NL28" s="93">
        <f t="shared" si="688"/>
        <v>41704.442166249501</v>
      </c>
      <c r="NM28" s="93">
        <f t="shared" si="689"/>
        <v>0</v>
      </c>
      <c r="NN28" s="88"/>
      <c r="NO28" s="88"/>
      <c r="NP28" s="94">
        <f t="shared" si="978"/>
        <v>1466.2245139871202</v>
      </c>
      <c r="NQ28" s="95">
        <f t="shared" si="690"/>
        <v>0.75233473014721719</v>
      </c>
      <c r="NR28" s="96">
        <f t="shared" si="979"/>
        <v>0.29856423551697608</v>
      </c>
      <c r="NS28" s="92">
        <f t="shared" si="691"/>
        <v>2.0675337191552179E-2</v>
      </c>
      <c r="NT28" s="93">
        <f t="shared" si="692"/>
        <v>41704.442166249501</v>
      </c>
      <c r="NU28" s="93">
        <f t="shared" si="693"/>
        <v>0</v>
      </c>
      <c r="NV28" s="88"/>
      <c r="NW28" s="88"/>
      <c r="NX28" s="94">
        <f t="shared" si="980"/>
        <v>1466.2245139871202</v>
      </c>
      <c r="NY28" s="95">
        <f t="shared" si="694"/>
        <v>0.75233473014721719</v>
      </c>
      <c r="NZ28" s="96">
        <f t="shared" si="981"/>
        <v>0.29856423551697608</v>
      </c>
      <c r="OA28" s="92">
        <f t="shared" si="695"/>
        <v>2.0675337191552179E-2</v>
      </c>
      <c r="OB28" s="93">
        <f t="shared" si="696"/>
        <v>41704.442166249501</v>
      </c>
      <c r="OC28" s="93">
        <f t="shared" si="697"/>
        <v>0</v>
      </c>
      <c r="OD28" s="88"/>
      <c r="OE28" s="88"/>
      <c r="OF28" s="94">
        <f t="shared" si="982"/>
        <v>1466.2245139871202</v>
      </c>
      <c r="OG28" s="95">
        <f t="shared" si="698"/>
        <v>0.75233473014721719</v>
      </c>
      <c r="OH28" s="96">
        <f t="shared" si="983"/>
        <v>0.29856423551697608</v>
      </c>
      <c r="OI28" s="92">
        <f t="shared" si="699"/>
        <v>2.0675337191552179E-2</v>
      </c>
      <c r="OJ28" s="93">
        <f t="shared" si="700"/>
        <v>41704.442166249501</v>
      </c>
      <c r="OK28" s="93">
        <f t="shared" si="701"/>
        <v>0</v>
      </c>
      <c r="OL28" s="88"/>
      <c r="OM28" s="88"/>
      <c r="ON28" s="94">
        <f t="shared" si="984"/>
        <v>1466.2245139871202</v>
      </c>
      <c r="OO28" s="95">
        <f t="shared" si="702"/>
        <v>0.75233473014721719</v>
      </c>
      <c r="OP28" s="96">
        <f t="shared" si="985"/>
        <v>0.29856423551697608</v>
      </c>
      <c r="OQ28" s="92">
        <f t="shared" si="703"/>
        <v>2.0675337191552179E-2</v>
      </c>
      <c r="OR28" s="93">
        <f t="shared" si="704"/>
        <v>41704.442166249501</v>
      </c>
      <c r="OS28" s="93">
        <f t="shared" si="705"/>
        <v>0</v>
      </c>
      <c r="OT28" s="88"/>
      <c r="OU28" s="88"/>
      <c r="OV28" s="94">
        <f t="shared" si="986"/>
        <v>1466.2245139871202</v>
      </c>
      <c r="OW28" s="95">
        <f t="shared" si="706"/>
        <v>0.75233473014721719</v>
      </c>
      <c r="OX28" s="96">
        <f t="shared" si="987"/>
        <v>0.29856423551697608</v>
      </c>
      <c r="OY28" s="92">
        <f t="shared" si="707"/>
        <v>2.0675337191552179E-2</v>
      </c>
      <c r="OZ28" s="93">
        <f t="shared" si="708"/>
        <v>41704.442166249501</v>
      </c>
      <c r="PA28" s="93">
        <f t="shared" si="709"/>
        <v>0</v>
      </c>
      <c r="PB28" s="88"/>
      <c r="PC28" s="88"/>
      <c r="PD28" s="94">
        <f t="shared" si="988"/>
        <v>1466.2245139871202</v>
      </c>
      <c r="PE28" s="95">
        <f t="shared" si="710"/>
        <v>0.75233473014721719</v>
      </c>
      <c r="PF28" s="96">
        <f t="shared" si="989"/>
        <v>0.29856423551697608</v>
      </c>
      <c r="PG28" s="92">
        <f t="shared" si="711"/>
        <v>2.0675337191552179E-2</v>
      </c>
      <c r="PH28" s="93">
        <f t="shared" si="712"/>
        <v>41704.442166249501</v>
      </c>
      <c r="PI28" s="93">
        <f t="shared" si="713"/>
        <v>0</v>
      </c>
      <c r="PJ28" s="88"/>
      <c r="PK28" s="88"/>
      <c r="PL28" s="94">
        <f t="shared" si="990"/>
        <v>1466.2245139871202</v>
      </c>
      <c r="PM28" s="95">
        <f t="shared" si="714"/>
        <v>0.75233473014721719</v>
      </c>
      <c r="PN28" s="96">
        <f t="shared" si="991"/>
        <v>0.29856423551697608</v>
      </c>
      <c r="PO28" s="92">
        <f t="shared" si="715"/>
        <v>2.0675337191552179E-2</v>
      </c>
      <c r="PP28" s="93">
        <f t="shared" si="716"/>
        <v>41704.442166249501</v>
      </c>
      <c r="PQ28" s="93">
        <f t="shared" si="717"/>
        <v>0</v>
      </c>
      <c r="PR28" s="88"/>
      <c r="PS28" s="88"/>
      <c r="PT28" s="94">
        <f t="shared" si="992"/>
        <v>1466.2245139871202</v>
      </c>
      <c r="PU28" s="95">
        <f t="shared" si="718"/>
        <v>0.75233473014721719</v>
      </c>
      <c r="PV28" s="96">
        <f t="shared" si="993"/>
        <v>0.29856423551697608</v>
      </c>
      <c r="PW28" s="92">
        <f t="shared" si="719"/>
        <v>2.0675337191552179E-2</v>
      </c>
      <c r="PX28" s="93">
        <f t="shared" si="720"/>
        <v>41704.442166249501</v>
      </c>
      <c r="PY28" s="93">
        <f t="shared" si="721"/>
        <v>0</v>
      </c>
      <c r="PZ28" s="88"/>
      <c r="QA28" s="88"/>
      <c r="QB28" s="94">
        <f t="shared" si="994"/>
        <v>1466.2245139871202</v>
      </c>
      <c r="QC28" s="95">
        <f t="shared" si="722"/>
        <v>0.75233473014721719</v>
      </c>
      <c r="QD28" s="96">
        <f t="shared" si="995"/>
        <v>0.29856423551697608</v>
      </c>
      <c r="QE28" s="92">
        <f t="shared" si="723"/>
        <v>2.0675337191552179E-2</v>
      </c>
      <c r="QF28" s="93">
        <f t="shared" si="724"/>
        <v>41704.442166249501</v>
      </c>
      <c r="QG28" s="93">
        <f t="shared" si="725"/>
        <v>0</v>
      </c>
      <c r="QH28" s="88"/>
      <c r="QI28" s="88"/>
      <c r="QJ28" s="94">
        <f t="shared" si="996"/>
        <v>1466.2245139871202</v>
      </c>
      <c r="QK28" s="95">
        <f t="shared" si="726"/>
        <v>0.75233473014721719</v>
      </c>
      <c r="QL28" s="96">
        <f t="shared" si="997"/>
        <v>0.29856423551697608</v>
      </c>
      <c r="QM28" s="92">
        <f t="shared" si="727"/>
        <v>2.0675337191552179E-2</v>
      </c>
      <c r="QN28" s="93">
        <f t="shared" si="728"/>
        <v>41704.442166249501</v>
      </c>
      <c r="QO28" s="93">
        <f t="shared" si="729"/>
        <v>0</v>
      </c>
      <c r="QP28" s="88"/>
      <c r="QQ28" s="88"/>
      <c r="QR28" s="94">
        <f t="shared" si="998"/>
        <v>1466.2245139871202</v>
      </c>
      <c r="QS28" s="95">
        <f t="shared" si="730"/>
        <v>0.75233473014721719</v>
      </c>
      <c r="QT28" s="96">
        <f t="shared" si="999"/>
        <v>0.29856423551697608</v>
      </c>
      <c r="QU28" s="92">
        <f t="shared" si="731"/>
        <v>2.0675337191552179E-2</v>
      </c>
      <c r="QV28" s="93">
        <f t="shared" si="732"/>
        <v>41704.442166249501</v>
      </c>
      <c r="QW28" s="93">
        <f t="shared" si="733"/>
        <v>0</v>
      </c>
      <c r="QX28" s="88"/>
      <c r="QY28" s="88"/>
      <c r="QZ28" s="94">
        <f t="shared" si="1000"/>
        <v>1466.2245139871202</v>
      </c>
      <c r="RA28" s="95">
        <f t="shared" si="734"/>
        <v>0.75233473014721719</v>
      </c>
      <c r="RB28" s="96">
        <f t="shared" si="1001"/>
        <v>0.29856423551697608</v>
      </c>
      <c r="RC28" s="92">
        <f t="shared" si="735"/>
        <v>2.0675337191552179E-2</v>
      </c>
      <c r="RD28" s="93">
        <f t="shared" si="736"/>
        <v>41704.442166249501</v>
      </c>
      <c r="RE28" s="93">
        <f t="shared" si="737"/>
        <v>0</v>
      </c>
      <c r="RF28" s="88"/>
      <c r="RG28" s="88"/>
      <c r="RH28" s="94">
        <f t="shared" si="1002"/>
        <v>1466.2245139871202</v>
      </c>
      <c r="RI28" s="95">
        <f t="shared" si="738"/>
        <v>0.75233473014721719</v>
      </c>
      <c r="RJ28" s="96">
        <f t="shared" si="1003"/>
        <v>0.29856423551697608</v>
      </c>
      <c r="RK28" s="92">
        <f t="shared" si="739"/>
        <v>2.0675337191552179E-2</v>
      </c>
      <c r="RL28" s="93">
        <f t="shared" si="740"/>
        <v>41704.442166249501</v>
      </c>
      <c r="RM28" s="93">
        <f t="shared" si="741"/>
        <v>0</v>
      </c>
      <c r="RN28" s="88"/>
      <c r="RO28" s="88"/>
      <c r="RP28" s="94">
        <f t="shared" si="1004"/>
        <v>1466.2245139871202</v>
      </c>
      <c r="RQ28" s="95">
        <f t="shared" si="742"/>
        <v>0.75233473014721719</v>
      </c>
      <c r="RR28" s="96">
        <f t="shared" si="1005"/>
        <v>0.29856423551697608</v>
      </c>
      <c r="RS28" s="92">
        <f t="shared" si="743"/>
        <v>2.0675337191552179E-2</v>
      </c>
      <c r="RT28" s="93">
        <f t="shared" si="744"/>
        <v>41704.442166249501</v>
      </c>
      <c r="RU28" s="93">
        <f t="shared" si="745"/>
        <v>0</v>
      </c>
      <c r="RV28" s="88"/>
      <c r="RW28" s="88"/>
      <c r="RX28" s="94">
        <f t="shared" si="1006"/>
        <v>1466.2245139871202</v>
      </c>
      <c r="RY28" s="95">
        <f t="shared" si="746"/>
        <v>0.75233473014721719</v>
      </c>
      <c r="RZ28" s="96">
        <f t="shared" si="1007"/>
        <v>0.29856423551697608</v>
      </c>
      <c r="SA28" s="92">
        <f t="shared" si="747"/>
        <v>2.0675337191552179E-2</v>
      </c>
      <c r="SB28" s="93">
        <f t="shared" si="748"/>
        <v>41704.442166249501</v>
      </c>
      <c r="SC28" s="93">
        <f t="shared" si="749"/>
        <v>0</v>
      </c>
      <c r="SD28" s="88"/>
      <c r="SE28" s="88"/>
      <c r="SF28" s="94">
        <f t="shared" si="1008"/>
        <v>1466.2245139871202</v>
      </c>
      <c r="SG28" s="95">
        <f t="shared" si="750"/>
        <v>0.75233473014721719</v>
      </c>
      <c r="SH28" s="96">
        <f t="shared" si="1009"/>
        <v>0.29856423551697608</v>
      </c>
      <c r="SI28" s="92">
        <f t="shared" si="751"/>
        <v>2.0675337191552179E-2</v>
      </c>
      <c r="SJ28" s="93">
        <f t="shared" si="752"/>
        <v>41704.442166249501</v>
      </c>
      <c r="SK28" s="93">
        <f t="shared" si="753"/>
        <v>0</v>
      </c>
      <c r="SL28" s="88"/>
      <c r="SM28" s="88"/>
      <c r="SN28" s="94">
        <f t="shared" si="1010"/>
        <v>1466.2245139871202</v>
      </c>
      <c r="SO28" s="95">
        <f t="shared" si="754"/>
        <v>0.75233473014721719</v>
      </c>
      <c r="SP28" s="96">
        <f t="shared" si="1011"/>
        <v>0.29856423551697608</v>
      </c>
      <c r="SQ28" s="92">
        <f t="shared" si="755"/>
        <v>2.0675337191552179E-2</v>
      </c>
      <c r="SR28" s="93">
        <f t="shared" si="756"/>
        <v>41704.442166249501</v>
      </c>
      <c r="SS28" s="93">
        <f t="shared" si="757"/>
        <v>0</v>
      </c>
      <c r="ST28" s="88"/>
      <c r="SU28" s="88"/>
      <c r="SV28" s="94">
        <f t="shared" si="1012"/>
        <v>1466.2245139871202</v>
      </c>
      <c r="SW28" s="95">
        <f t="shared" si="758"/>
        <v>0.75233473014721719</v>
      </c>
      <c r="SX28" s="96">
        <f t="shared" si="1013"/>
        <v>0.29856423551697608</v>
      </c>
      <c r="SY28" s="92">
        <f t="shared" si="759"/>
        <v>2.0675337191552179E-2</v>
      </c>
      <c r="SZ28" s="93">
        <f t="shared" si="760"/>
        <v>41704.442166249501</v>
      </c>
      <c r="TA28" s="93">
        <f t="shared" si="761"/>
        <v>0</v>
      </c>
      <c r="TB28" s="88"/>
      <c r="TC28" s="88"/>
      <c r="TD28" s="94">
        <f t="shared" si="1014"/>
        <v>1466.2245139871202</v>
      </c>
      <c r="TE28" s="95">
        <f t="shared" si="762"/>
        <v>0.75233473014721719</v>
      </c>
      <c r="TF28" s="96">
        <f t="shared" si="1015"/>
        <v>0.29856423551697608</v>
      </c>
      <c r="TG28" s="92">
        <f t="shared" si="763"/>
        <v>2.0675337191552179E-2</v>
      </c>
      <c r="TH28" s="93">
        <f t="shared" si="764"/>
        <v>41704.442166249501</v>
      </c>
      <c r="TI28" s="93">
        <f t="shared" si="765"/>
        <v>0</v>
      </c>
      <c r="TJ28" s="88"/>
      <c r="TK28" s="88"/>
      <c r="TL28" s="94">
        <f t="shared" si="1016"/>
        <v>1466.2245139871202</v>
      </c>
      <c r="TM28" s="95">
        <f t="shared" si="766"/>
        <v>0.75233473014721719</v>
      </c>
      <c r="TN28" s="96">
        <f t="shared" si="1017"/>
        <v>0.29856423551697608</v>
      </c>
      <c r="TO28" s="92">
        <f t="shared" si="767"/>
        <v>2.0675337191552179E-2</v>
      </c>
      <c r="TP28" s="93">
        <f t="shared" si="768"/>
        <v>41704.442166249501</v>
      </c>
      <c r="TQ28" s="93">
        <f t="shared" si="769"/>
        <v>0</v>
      </c>
      <c r="TR28" s="88"/>
      <c r="TS28" s="88"/>
      <c r="TT28" s="94">
        <f t="shared" si="1018"/>
        <v>1466.2245139871202</v>
      </c>
      <c r="TU28" s="95">
        <f t="shared" si="770"/>
        <v>0.75233473014721719</v>
      </c>
      <c r="TV28" s="96">
        <f t="shared" si="1019"/>
        <v>0.29856423551697608</v>
      </c>
      <c r="TW28" s="92">
        <f t="shared" si="771"/>
        <v>2.0675337191552179E-2</v>
      </c>
      <c r="TX28" s="93">
        <f t="shared" si="772"/>
        <v>41704.442166249501</v>
      </c>
      <c r="TY28" s="93">
        <f t="shared" si="773"/>
        <v>0</v>
      </c>
      <c r="TZ28" s="88"/>
      <c r="UA28" s="88"/>
      <c r="UB28" s="94">
        <f t="shared" si="1020"/>
        <v>1466.2245139871202</v>
      </c>
      <c r="UC28" s="95">
        <f t="shared" si="774"/>
        <v>0.75233473014721719</v>
      </c>
      <c r="UD28" s="96">
        <f t="shared" si="1021"/>
        <v>0.29856423551697608</v>
      </c>
      <c r="UE28" s="92">
        <f t="shared" si="775"/>
        <v>2.0675337191552179E-2</v>
      </c>
      <c r="UF28" s="93">
        <f t="shared" si="776"/>
        <v>41704.442166249501</v>
      </c>
      <c r="UG28" s="93">
        <f t="shared" si="777"/>
        <v>0</v>
      </c>
      <c r="UH28" s="88"/>
      <c r="UI28" s="88"/>
      <c r="UJ28" s="94">
        <f t="shared" si="1022"/>
        <v>1466.2245139871202</v>
      </c>
      <c r="UK28" s="95">
        <f t="shared" si="778"/>
        <v>0.75233473014721719</v>
      </c>
      <c r="UL28" s="96">
        <f t="shared" si="1023"/>
        <v>0.29856423551697608</v>
      </c>
      <c r="UM28" s="92">
        <f t="shared" si="779"/>
        <v>2.0675337191552179E-2</v>
      </c>
      <c r="UN28" s="93">
        <f t="shared" si="780"/>
        <v>41704.442166249501</v>
      </c>
      <c r="UO28" s="93">
        <f t="shared" si="781"/>
        <v>0</v>
      </c>
      <c r="UP28" s="88"/>
      <c r="UQ28" s="88"/>
      <c r="UR28" s="94">
        <f t="shared" si="1024"/>
        <v>1466.2245139871202</v>
      </c>
      <c r="US28" s="95">
        <f t="shared" si="782"/>
        <v>0.75233473014721719</v>
      </c>
      <c r="UT28" s="96">
        <f t="shared" si="1025"/>
        <v>0.29856423551697608</v>
      </c>
      <c r="UU28" s="92">
        <f t="shared" si="783"/>
        <v>2.0675337191552179E-2</v>
      </c>
      <c r="UV28" s="93">
        <f t="shared" si="784"/>
        <v>41704.442166249501</v>
      </c>
      <c r="UW28" s="93">
        <f t="shared" si="785"/>
        <v>0</v>
      </c>
      <c r="UX28" s="88"/>
      <c r="UY28" s="88"/>
      <c r="UZ28" s="94">
        <f t="shared" si="1026"/>
        <v>1466.2245139871202</v>
      </c>
      <c r="VA28" s="95">
        <f t="shared" si="786"/>
        <v>0.75233473014721719</v>
      </c>
      <c r="VB28" s="96">
        <f t="shared" si="1027"/>
        <v>0.29856423551697608</v>
      </c>
      <c r="VC28" s="92">
        <f t="shared" si="787"/>
        <v>2.0675337191552179E-2</v>
      </c>
      <c r="VD28" s="93">
        <f t="shared" si="788"/>
        <v>41704.442166249501</v>
      </c>
      <c r="VE28" s="93">
        <f t="shared" si="789"/>
        <v>0</v>
      </c>
      <c r="VF28" s="88"/>
      <c r="VG28" s="88"/>
      <c r="VH28" s="94">
        <f t="shared" si="1028"/>
        <v>1466.2245139871202</v>
      </c>
      <c r="VI28" s="95">
        <f t="shared" si="790"/>
        <v>0.75233473014721719</v>
      </c>
      <c r="VJ28" s="96">
        <f t="shared" si="1029"/>
        <v>0.29856423551697608</v>
      </c>
      <c r="VK28" s="92">
        <f t="shared" si="791"/>
        <v>2.0675337191552179E-2</v>
      </c>
      <c r="VL28" s="93">
        <f t="shared" si="792"/>
        <v>41704.442166249501</v>
      </c>
      <c r="VM28" s="93">
        <f t="shared" si="793"/>
        <v>0</v>
      </c>
      <c r="VN28" s="88"/>
      <c r="VO28" s="88"/>
      <c r="VP28" s="94">
        <f t="shared" si="1030"/>
        <v>1466.2245139871202</v>
      </c>
      <c r="VQ28" s="95">
        <f t="shared" si="794"/>
        <v>0.75233473014721719</v>
      </c>
      <c r="VR28" s="96">
        <f t="shared" si="1031"/>
        <v>0.29856423551697608</v>
      </c>
      <c r="VS28" s="92">
        <f t="shared" si="795"/>
        <v>2.0675337191552179E-2</v>
      </c>
      <c r="VT28" s="93">
        <f t="shared" si="796"/>
        <v>41704.442166249501</v>
      </c>
      <c r="VU28" s="93">
        <f t="shared" si="797"/>
        <v>0</v>
      </c>
      <c r="VV28" s="88"/>
      <c r="VW28" s="88"/>
      <c r="VX28" s="94">
        <f t="shared" si="1032"/>
        <v>1466.2245139871202</v>
      </c>
      <c r="VY28" s="95">
        <f t="shared" si="798"/>
        <v>0.75233473014721719</v>
      </c>
      <c r="VZ28" s="96">
        <f t="shared" si="1033"/>
        <v>0.29856423551697608</v>
      </c>
      <c r="WA28" s="92">
        <f t="shared" si="799"/>
        <v>2.0675337191552179E-2</v>
      </c>
      <c r="WB28" s="93">
        <f t="shared" si="800"/>
        <v>41704.442166249501</v>
      </c>
      <c r="WC28" s="93">
        <f t="shared" si="801"/>
        <v>0</v>
      </c>
      <c r="WD28" s="88"/>
      <c r="WE28" s="88"/>
      <c r="WF28" s="94">
        <f t="shared" si="1034"/>
        <v>1466.2245139871202</v>
      </c>
      <c r="WG28" s="95">
        <f t="shared" si="802"/>
        <v>0.75233473014721719</v>
      </c>
      <c r="WH28" s="96">
        <f t="shared" si="1035"/>
        <v>0.29856423551697608</v>
      </c>
      <c r="WI28" s="92">
        <f t="shared" si="803"/>
        <v>2.0675337191552179E-2</v>
      </c>
      <c r="WJ28" s="93">
        <f t="shared" si="804"/>
        <v>41704.442166249501</v>
      </c>
      <c r="WK28" s="93">
        <f t="shared" si="805"/>
        <v>0</v>
      </c>
      <c r="WL28" s="88"/>
      <c r="WM28" s="88"/>
      <c r="WN28" s="94">
        <f t="shared" si="1036"/>
        <v>1466.2245139871202</v>
      </c>
      <c r="WO28" s="95">
        <f t="shared" si="806"/>
        <v>0.75233473014721719</v>
      </c>
      <c r="WP28" s="96">
        <f t="shared" si="1037"/>
        <v>0.29856423551697608</v>
      </c>
      <c r="WQ28" s="92">
        <f t="shared" si="807"/>
        <v>2.0675337191552179E-2</v>
      </c>
      <c r="WR28" s="93">
        <f t="shared" si="808"/>
        <v>41704.442166249501</v>
      </c>
      <c r="WS28" s="93">
        <f t="shared" si="809"/>
        <v>0</v>
      </c>
      <c r="WT28" s="88"/>
      <c r="WU28" s="88"/>
      <c r="WV28" s="94">
        <f t="shared" si="1038"/>
        <v>1466.2245139871202</v>
      </c>
      <c r="WW28" s="95">
        <f t="shared" si="810"/>
        <v>0.75233473014721719</v>
      </c>
      <c r="WX28" s="96">
        <f t="shared" si="1039"/>
        <v>0.29856423551697608</v>
      </c>
      <c r="WY28" s="92">
        <f t="shared" si="811"/>
        <v>2.0675337191552179E-2</v>
      </c>
      <c r="WZ28" s="93">
        <f t="shared" si="812"/>
        <v>41704.442166249501</v>
      </c>
      <c r="XA28" s="93">
        <f t="shared" si="813"/>
        <v>0</v>
      </c>
      <c r="XB28" s="88"/>
      <c r="XC28" s="88"/>
      <c r="XD28" s="94">
        <f t="shared" si="1040"/>
        <v>1466.2245139871202</v>
      </c>
      <c r="XE28" s="95">
        <f t="shared" si="814"/>
        <v>0.75233473014721719</v>
      </c>
      <c r="XF28" s="96">
        <f t="shared" si="1041"/>
        <v>0.29856423551697608</v>
      </c>
      <c r="XG28" s="92">
        <f t="shared" si="815"/>
        <v>2.0675337191552179E-2</v>
      </c>
      <c r="XH28" s="93">
        <f t="shared" si="816"/>
        <v>41704.442166249501</v>
      </c>
      <c r="XI28" s="93">
        <f t="shared" si="817"/>
        <v>0</v>
      </c>
      <c r="XJ28" s="88"/>
      <c r="XK28" s="88"/>
      <c r="XL28" s="94">
        <f t="shared" si="1042"/>
        <v>1466.2245139871202</v>
      </c>
      <c r="XM28" s="95">
        <f t="shared" si="818"/>
        <v>0.75233473014721719</v>
      </c>
      <c r="XN28" s="96">
        <f t="shared" si="1043"/>
        <v>0.29856423551697608</v>
      </c>
      <c r="XO28" s="92">
        <f t="shared" si="819"/>
        <v>2.0675337191552179E-2</v>
      </c>
      <c r="XP28" s="93">
        <f t="shared" si="820"/>
        <v>41704.442166249501</v>
      </c>
      <c r="XQ28" s="93">
        <f t="shared" si="821"/>
        <v>0</v>
      </c>
      <c r="XR28" s="88"/>
      <c r="XS28" s="88"/>
      <c r="XT28" s="94">
        <f t="shared" si="1044"/>
        <v>1466.2245139871202</v>
      </c>
      <c r="XU28" s="95">
        <f t="shared" si="822"/>
        <v>0.75233473014721719</v>
      </c>
      <c r="XV28" s="96">
        <f t="shared" si="1045"/>
        <v>0.29856423551697608</v>
      </c>
      <c r="XW28" s="92">
        <f t="shared" si="823"/>
        <v>2.0675337191552179E-2</v>
      </c>
      <c r="XX28" s="93">
        <f t="shared" si="824"/>
        <v>41704.442166249501</v>
      </c>
      <c r="XY28" s="93">
        <f t="shared" si="825"/>
        <v>0</v>
      </c>
      <c r="XZ28" s="88"/>
      <c r="YA28" s="88"/>
      <c r="YB28" s="94">
        <f t="shared" si="1046"/>
        <v>1466.2245139871202</v>
      </c>
      <c r="YC28" s="95">
        <f t="shared" si="826"/>
        <v>0.75233473014721719</v>
      </c>
      <c r="YD28" s="96">
        <f t="shared" si="1047"/>
        <v>0.29856423551697608</v>
      </c>
      <c r="YE28" s="92">
        <f t="shared" si="827"/>
        <v>2.0675337191552179E-2</v>
      </c>
      <c r="YF28" s="93">
        <f t="shared" si="828"/>
        <v>41704.442166249501</v>
      </c>
      <c r="YG28" s="93">
        <f t="shared" si="829"/>
        <v>0</v>
      </c>
      <c r="YH28" s="88"/>
      <c r="YI28" s="88"/>
      <c r="YJ28" s="94">
        <f t="shared" si="1048"/>
        <v>1466.2245139871202</v>
      </c>
      <c r="YK28" s="95">
        <f t="shared" si="830"/>
        <v>0.75233473014721719</v>
      </c>
      <c r="YL28" s="96">
        <f t="shared" si="1049"/>
        <v>0.29856423551697608</v>
      </c>
      <c r="YM28" s="92">
        <f t="shared" si="831"/>
        <v>2.0675337191552179E-2</v>
      </c>
      <c r="YN28" s="93">
        <f t="shared" si="832"/>
        <v>41704.442166249501</v>
      </c>
      <c r="YO28" s="93">
        <f t="shared" si="833"/>
        <v>0</v>
      </c>
      <c r="YP28" s="88"/>
      <c r="YQ28" s="88"/>
      <c r="YR28" s="94">
        <f t="shared" si="1050"/>
        <v>1466.2245139871202</v>
      </c>
      <c r="YS28" s="95">
        <f t="shared" si="834"/>
        <v>0.75233473014721719</v>
      </c>
      <c r="YT28" s="96">
        <f t="shared" si="1051"/>
        <v>0.29856423551697608</v>
      </c>
      <c r="YU28" s="92">
        <f t="shared" si="835"/>
        <v>2.0675337191552179E-2</v>
      </c>
      <c r="YV28" s="93">
        <f t="shared" si="836"/>
        <v>41704.442166249501</v>
      </c>
      <c r="YW28" s="93">
        <f t="shared" si="837"/>
        <v>0</v>
      </c>
      <c r="YX28" s="88"/>
      <c r="YY28" s="88"/>
      <c r="YZ28" s="94">
        <f t="shared" si="1052"/>
        <v>1466.2245139871202</v>
      </c>
      <c r="ZA28" s="95">
        <f t="shared" si="838"/>
        <v>0.75233473014721719</v>
      </c>
      <c r="ZB28" s="96">
        <f t="shared" si="1053"/>
        <v>0.29856423551697608</v>
      </c>
      <c r="ZC28" s="92">
        <f t="shared" si="839"/>
        <v>2.0675337191552179E-2</v>
      </c>
      <c r="ZD28" s="93">
        <f t="shared" si="840"/>
        <v>41704.442166249501</v>
      </c>
      <c r="ZE28" s="93">
        <f t="shared" si="841"/>
        <v>0</v>
      </c>
      <c r="ZF28" s="88"/>
      <c r="ZG28" s="88"/>
      <c r="ZH28" s="94">
        <f t="shared" si="1054"/>
        <v>1466.2245139871202</v>
      </c>
      <c r="ZI28" s="95">
        <f t="shared" si="842"/>
        <v>0.75233473014721719</v>
      </c>
      <c r="ZJ28" s="96">
        <f t="shared" si="1055"/>
        <v>0.29856423551697608</v>
      </c>
      <c r="ZK28" s="92">
        <f t="shared" si="843"/>
        <v>2.0675337191552179E-2</v>
      </c>
      <c r="ZL28" s="93">
        <f t="shared" si="844"/>
        <v>41704.442166249501</v>
      </c>
      <c r="ZM28" s="93">
        <f t="shared" si="845"/>
        <v>0</v>
      </c>
      <c r="ZN28" s="88"/>
      <c r="ZO28" s="88"/>
      <c r="ZP28" s="94">
        <f t="shared" si="1056"/>
        <v>1466.2245139871202</v>
      </c>
      <c r="ZQ28" s="95">
        <f t="shared" si="846"/>
        <v>0.75233473014721719</v>
      </c>
      <c r="ZR28" s="96">
        <f t="shared" si="1057"/>
        <v>0.29856423551697608</v>
      </c>
      <c r="ZS28" s="92">
        <f t="shared" si="847"/>
        <v>2.0675337191552179E-2</v>
      </c>
      <c r="ZT28" s="93">
        <f t="shared" si="848"/>
        <v>41704.442166249501</v>
      </c>
      <c r="ZU28" s="93">
        <f t="shared" si="849"/>
        <v>0</v>
      </c>
      <c r="ZV28" s="88"/>
      <c r="ZW28" s="88"/>
      <c r="ZX28" s="94">
        <f t="shared" si="1058"/>
        <v>1466.2245139871202</v>
      </c>
      <c r="ZY28" s="95">
        <f t="shared" si="850"/>
        <v>0.75233473014721719</v>
      </c>
      <c r="ZZ28" s="96">
        <f t="shared" si="1059"/>
        <v>0.29856423551697608</v>
      </c>
      <c r="AAA28" s="92">
        <f t="shared" si="851"/>
        <v>2.0675337191552179E-2</v>
      </c>
      <c r="AAB28" s="93">
        <f t="shared" si="852"/>
        <v>41704.442166249501</v>
      </c>
      <c r="AAC28" s="93">
        <f t="shared" si="853"/>
        <v>0</v>
      </c>
      <c r="AAD28" s="88"/>
      <c r="AAE28" s="88"/>
      <c r="AAF28" s="94">
        <f t="shared" si="1060"/>
        <v>1466.2245139871202</v>
      </c>
      <c r="AAG28" s="95">
        <f t="shared" si="854"/>
        <v>0.75233473014721719</v>
      </c>
      <c r="AAH28" s="96">
        <f t="shared" si="1061"/>
        <v>0.29856423551697608</v>
      </c>
      <c r="AAI28" s="92">
        <f t="shared" si="855"/>
        <v>2.0675337191552179E-2</v>
      </c>
      <c r="AAJ28" s="93">
        <f t="shared" si="856"/>
        <v>41704.442166249501</v>
      </c>
      <c r="AAK28" s="93">
        <f t="shared" si="857"/>
        <v>0</v>
      </c>
      <c r="AAL28" s="88"/>
      <c r="AAM28" s="88"/>
      <c r="AAN28" s="94">
        <f t="shared" si="1062"/>
        <v>1466.2245139871202</v>
      </c>
      <c r="AAO28" s="95">
        <f t="shared" si="858"/>
        <v>0.75233473014721719</v>
      </c>
      <c r="AAP28" s="96">
        <f t="shared" si="1063"/>
        <v>0.29856423551697608</v>
      </c>
      <c r="AAQ28" s="92">
        <f t="shared" si="859"/>
        <v>2.0675337191552179E-2</v>
      </c>
      <c r="AAR28" s="93">
        <f t="shared" si="860"/>
        <v>41704.442166249501</v>
      </c>
      <c r="AAS28" s="93">
        <f t="shared" si="861"/>
        <v>0</v>
      </c>
      <c r="AAT28" s="88"/>
      <c r="AAU28" s="88"/>
      <c r="AAV28" s="94">
        <f t="shared" si="1064"/>
        <v>1466.2245139871202</v>
      </c>
      <c r="AAW28" s="95">
        <f t="shared" si="862"/>
        <v>0.75233473014721719</v>
      </c>
      <c r="AAX28" s="96">
        <f t="shared" si="1065"/>
        <v>0.29856423551697608</v>
      </c>
      <c r="AAY28" s="92">
        <f t="shared" si="863"/>
        <v>2.0675337191552179E-2</v>
      </c>
      <c r="AAZ28" s="93">
        <f t="shared" si="864"/>
        <v>41704.442166249501</v>
      </c>
      <c r="ABA28" s="93">
        <f t="shared" si="865"/>
        <v>0</v>
      </c>
      <c r="ABB28" s="88"/>
      <c r="ABC28" s="88"/>
      <c r="ABD28" s="94">
        <f t="shared" si="1066"/>
        <v>1466.2245139871202</v>
      </c>
      <c r="ABE28" s="95">
        <f t="shared" si="866"/>
        <v>0.75233473014721719</v>
      </c>
      <c r="ABF28" s="96">
        <f t="shared" si="1067"/>
        <v>0.29856423551697608</v>
      </c>
      <c r="ABG28" s="92">
        <f t="shared" si="867"/>
        <v>2.0675337191552179E-2</v>
      </c>
      <c r="ABH28" s="93">
        <f t="shared" si="868"/>
        <v>41704.442166249501</v>
      </c>
      <c r="ABI28" s="93">
        <f t="shared" si="869"/>
        <v>0</v>
      </c>
      <c r="ABJ28" s="88"/>
      <c r="ABK28" s="88"/>
      <c r="ABL28" s="94">
        <f t="shared" si="1068"/>
        <v>1466.2245139871202</v>
      </c>
      <c r="ABM28" s="95">
        <f t="shared" si="870"/>
        <v>0.75233473014721719</v>
      </c>
      <c r="ABN28" s="96">
        <f t="shared" si="1069"/>
        <v>0.29856423551697608</v>
      </c>
      <c r="ABO28" s="92">
        <f t="shared" si="871"/>
        <v>2.0675337191552179E-2</v>
      </c>
      <c r="ABP28" s="93">
        <f t="shared" si="872"/>
        <v>41704.442166249501</v>
      </c>
      <c r="ABQ28" s="93">
        <f t="shared" si="873"/>
        <v>0</v>
      </c>
      <c r="ABR28" s="88"/>
      <c r="ABS28" s="88"/>
      <c r="ABT28" s="94">
        <f t="shared" si="1070"/>
        <v>1466.2245139871202</v>
      </c>
      <c r="ABU28" s="95">
        <f t="shared" si="874"/>
        <v>0.75233473014721719</v>
      </c>
      <c r="ABV28" s="96">
        <f t="shared" si="1071"/>
        <v>0.29856423551697608</v>
      </c>
      <c r="ABW28" s="92">
        <f t="shared" si="875"/>
        <v>2.0675337191552179E-2</v>
      </c>
      <c r="ABX28" s="93">
        <f t="shared" si="876"/>
        <v>41704.442166249501</v>
      </c>
      <c r="ABY28" s="93">
        <f t="shared" si="877"/>
        <v>0</v>
      </c>
      <c r="ABZ28" s="88"/>
      <c r="ACA28" s="88"/>
      <c r="ACB28" s="94">
        <f t="shared" si="1072"/>
        <v>1466.2245139871202</v>
      </c>
      <c r="ACC28" s="95">
        <f t="shared" si="878"/>
        <v>0.75233473014721719</v>
      </c>
      <c r="ACD28" s="96">
        <f t="shared" si="1073"/>
        <v>0.29856423551697608</v>
      </c>
      <c r="ACE28" s="92">
        <f t="shared" si="879"/>
        <v>2.0675337191552179E-2</v>
      </c>
      <c r="ACF28" s="93">
        <f t="shared" si="880"/>
        <v>41704.442166249501</v>
      </c>
      <c r="ACG28" s="93">
        <f t="shared" si="881"/>
        <v>0</v>
      </c>
      <c r="ACH28" s="88"/>
      <c r="ACI28" s="88"/>
      <c r="ACJ28" s="94">
        <f t="shared" si="1074"/>
        <v>1466.2245139871202</v>
      </c>
      <c r="ACK28" s="95">
        <f t="shared" si="882"/>
        <v>0.75233473014721719</v>
      </c>
      <c r="ACL28" s="96">
        <f t="shared" si="1075"/>
        <v>0.29856423551697608</v>
      </c>
      <c r="ACM28" s="92">
        <f t="shared" si="883"/>
        <v>2.0675337191552179E-2</v>
      </c>
      <c r="ACN28" s="93">
        <f t="shared" si="884"/>
        <v>41704.442166249501</v>
      </c>
      <c r="ACO28" s="93">
        <f t="shared" si="885"/>
        <v>0</v>
      </c>
      <c r="ACP28" s="88"/>
      <c r="ACQ28" s="88"/>
      <c r="ACR28" s="94">
        <f t="shared" si="1076"/>
        <v>1466.2245139871202</v>
      </c>
      <c r="ACS28" s="95">
        <f t="shared" si="886"/>
        <v>0.75233473014721719</v>
      </c>
      <c r="ACT28" s="96">
        <f t="shared" si="1077"/>
        <v>0.29856423551697608</v>
      </c>
      <c r="ACU28" s="92">
        <f t="shared" si="887"/>
        <v>2.0675337191552179E-2</v>
      </c>
      <c r="ACV28" s="93">
        <f t="shared" si="888"/>
        <v>41704.442166249501</v>
      </c>
      <c r="ACW28" s="93">
        <f t="shared" si="889"/>
        <v>0</v>
      </c>
      <c r="ACX28" s="88"/>
      <c r="ACY28" s="88"/>
      <c r="ACZ28" s="94">
        <f t="shared" si="1078"/>
        <v>1466.2245139871202</v>
      </c>
      <c r="ADA28" s="95">
        <f t="shared" si="890"/>
        <v>0.75233473014721719</v>
      </c>
      <c r="ADB28" s="96">
        <f t="shared" si="1079"/>
        <v>0.29856423551697608</v>
      </c>
      <c r="ADC28" s="92">
        <f t="shared" si="891"/>
        <v>2.0675337191552179E-2</v>
      </c>
      <c r="ADD28" s="93">
        <f t="shared" si="892"/>
        <v>41704.442166249501</v>
      </c>
      <c r="ADE28" s="93">
        <f t="shared" si="893"/>
        <v>0</v>
      </c>
      <c r="ADF28" s="88"/>
      <c r="ADG28" s="88"/>
      <c r="ADH28" s="94">
        <f t="shared" si="1080"/>
        <v>1466.2245139871202</v>
      </c>
      <c r="ADI28" s="95">
        <f t="shared" si="894"/>
        <v>0.75233473014721719</v>
      </c>
      <c r="ADJ28" s="96">
        <f t="shared" si="1081"/>
        <v>0.29856423551697608</v>
      </c>
      <c r="ADK28" s="92">
        <f t="shared" si="895"/>
        <v>2.0675337191552179E-2</v>
      </c>
      <c r="ADL28" s="93">
        <f t="shared" si="896"/>
        <v>41704.442166249501</v>
      </c>
      <c r="ADM28" s="93">
        <f t="shared" si="897"/>
        <v>0</v>
      </c>
      <c r="ADN28" s="88"/>
      <c r="ADO28" s="88"/>
      <c r="ADP28" s="94">
        <f t="shared" si="1082"/>
        <v>1466.2245139871202</v>
      </c>
      <c r="ADQ28" s="95">
        <f t="shared" si="898"/>
        <v>0.75233473014721719</v>
      </c>
      <c r="ADR28" s="96">
        <f t="shared" si="1083"/>
        <v>0.29856423551697608</v>
      </c>
      <c r="ADS28" s="92">
        <f t="shared" si="899"/>
        <v>2.0675337191552179E-2</v>
      </c>
      <c r="ADT28" s="93">
        <f t="shared" si="900"/>
        <v>41704.442166249501</v>
      </c>
      <c r="ADU28" s="93">
        <f t="shared" si="901"/>
        <v>0</v>
      </c>
      <c r="ADV28" s="88"/>
      <c r="ADW28" s="88"/>
      <c r="ADX28" s="94">
        <f t="shared" si="1084"/>
        <v>1466.2245139871202</v>
      </c>
      <c r="ADY28" s="95">
        <f t="shared" si="902"/>
        <v>0.75233473014721719</v>
      </c>
      <c r="ADZ28" s="96">
        <f t="shared" si="1085"/>
        <v>0.29856423551697608</v>
      </c>
      <c r="AEA28" s="92">
        <f t="shared" si="903"/>
        <v>2.0675337191552179E-2</v>
      </c>
      <c r="AEB28" s="93">
        <f t="shared" si="904"/>
        <v>41704.442166249501</v>
      </c>
      <c r="AEC28" s="93">
        <f t="shared" si="905"/>
        <v>0</v>
      </c>
      <c r="AED28" s="94">
        <f t="shared" si="1086"/>
        <v>159592.90090346074</v>
      </c>
      <c r="AEE28" s="97">
        <f t="shared" si="906"/>
        <v>549342.37197666941</v>
      </c>
      <c r="AEF28" s="88" t="s">
        <v>17</v>
      </c>
    </row>
    <row r="29" spans="1:812" s="35" customFormat="1">
      <c r="A29" s="44" t="s">
        <v>150</v>
      </c>
      <c r="B29" s="88" t="s">
        <v>17</v>
      </c>
      <c r="C29" s="88" t="s">
        <v>17</v>
      </c>
      <c r="D29" s="88" t="s">
        <v>17</v>
      </c>
      <c r="E29" s="88" t="s">
        <v>17</v>
      </c>
      <c r="F29" s="88" t="s">
        <v>17</v>
      </c>
      <c r="G29" s="45">
        <f>'Исходные данные'!C31</f>
        <v>874</v>
      </c>
      <c r="H29" s="45">
        <f>'Исходные данные'!D31</f>
        <v>243500</v>
      </c>
      <c r="I29" s="89">
        <f>'Расчет поправочного коэф'!G30</f>
        <v>4.0966063530032288</v>
      </c>
      <c r="J29" s="45">
        <f t="shared" si="1088"/>
        <v>329121.77557293169</v>
      </c>
      <c r="K29" s="90">
        <f t="shared" si="486"/>
        <v>655.17365626193555</v>
      </c>
      <c r="L29" s="91">
        <f t="shared" si="1089"/>
        <v>0.49095205174979695</v>
      </c>
      <c r="M29" s="91">
        <f t="shared" si="907"/>
        <v>0.1198435996638728</v>
      </c>
      <c r="N29" s="88" t="s">
        <v>17</v>
      </c>
      <c r="O29" s="92">
        <f t="shared" si="1090"/>
        <v>6.8730422782948095E-2</v>
      </c>
      <c r="P29" s="93">
        <f t="shared" si="1091"/>
        <v>80163.707615804451</v>
      </c>
      <c r="Q29" s="93">
        <f t="shared" si="1092"/>
        <v>80163.707615804451</v>
      </c>
      <c r="R29" s="88" t="s">
        <v>17</v>
      </c>
      <c r="S29" s="88" t="s">
        <v>17</v>
      </c>
      <c r="T29" s="94">
        <f t="shared" si="491"/>
        <v>746.8941455248696</v>
      </c>
      <c r="U29" s="95">
        <f t="shared" si="1093"/>
        <v>0.54557745026236582</v>
      </c>
      <c r="V29" s="96">
        <f t="shared" si="908"/>
        <v>0.13317790464841761</v>
      </c>
      <c r="W29" s="92">
        <f t="shared" si="1094"/>
        <v>6.5626738127854412E-2</v>
      </c>
      <c r="X29" s="93">
        <f t="shared" si="1095"/>
        <v>78522.640439575422</v>
      </c>
      <c r="Y29" s="93">
        <f t="shared" si="1096"/>
        <v>78522.640439575422</v>
      </c>
      <c r="Z29" s="88" t="s">
        <v>17</v>
      </c>
      <c r="AA29" s="88" t="s">
        <v>17</v>
      </c>
      <c r="AB29" s="94">
        <f t="shared" si="496"/>
        <v>836.73698355642045</v>
      </c>
      <c r="AC29" s="95">
        <f t="shared" si="1097"/>
        <v>0.59645578670244737</v>
      </c>
      <c r="AD29" s="96">
        <f t="shared" si="909"/>
        <v>0.14559753496090358</v>
      </c>
      <c r="AE29" s="92">
        <f t="shared" si="1098"/>
        <v>6.2801169971530485E-2</v>
      </c>
      <c r="AF29" s="93">
        <f t="shared" si="1099"/>
        <v>76999.849439727419</v>
      </c>
      <c r="AG29" s="93">
        <f t="shared" si="1100"/>
        <v>76999.849439727419</v>
      </c>
      <c r="AH29" s="88" t="s">
        <v>17</v>
      </c>
      <c r="AI29" s="88" t="s">
        <v>17</v>
      </c>
      <c r="AJ29" s="94">
        <f t="shared" si="501"/>
        <v>924.83749778951812</v>
      </c>
      <c r="AK29" s="95">
        <f t="shared" si="1101"/>
        <v>0.6439929855973664</v>
      </c>
      <c r="AL29" s="96">
        <f t="shared" si="910"/>
        <v>0.15720157860060294</v>
      </c>
      <c r="AM29" s="92">
        <f t="shared" si="1102"/>
        <v>6.0216687572513861E-2</v>
      </c>
      <c r="AN29" s="93">
        <f t="shared" si="1103"/>
        <v>75580.991975340381</v>
      </c>
      <c r="AO29" s="93">
        <f t="shared" si="1104"/>
        <v>75580.991975340381</v>
      </c>
      <c r="AP29" s="88" t="s">
        <v>17</v>
      </c>
      <c r="AQ29" s="88" t="s">
        <v>17</v>
      </c>
      <c r="AR29" s="94">
        <f t="shared" si="506"/>
        <v>1011.3146053127908</v>
      </c>
      <c r="AS29" s="95">
        <f t="shared" si="1105"/>
        <v>0.68853608097450547</v>
      </c>
      <c r="AT29" s="96">
        <f t="shared" si="911"/>
        <v>0.16807474813139869</v>
      </c>
      <c r="AU29" s="92">
        <f t="shared" si="1106"/>
        <v>5.7841679028295012E-2</v>
      </c>
      <c r="AV29" s="93">
        <f t="shared" si="1107"/>
        <v>74252.64009451968</v>
      </c>
      <c r="AW29" s="93">
        <f t="shared" si="1108"/>
        <v>74252.64009451968</v>
      </c>
      <c r="AX29" s="88" t="s">
        <v>17</v>
      </c>
      <c r="AY29" s="88" t="s">
        <v>17</v>
      </c>
      <c r="AZ29" s="94">
        <f t="shared" si="511"/>
        <v>1096.2718594255136</v>
      </c>
      <c r="BA29" s="95">
        <f t="shared" si="1109"/>
        <v>0.73038320849750604</v>
      </c>
      <c r="BB29" s="96">
        <f t="shared" si="912"/>
        <v>0.17828981980708516</v>
      </c>
      <c r="BC29" s="92">
        <f t="shared" si="1110"/>
        <v>5.5649281579563475E-2</v>
      </c>
      <c r="BD29" s="93">
        <f t="shared" si="1111"/>
        <v>73002.625686178988</v>
      </c>
      <c r="BE29" s="93">
        <f t="shared" si="1112"/>
        <v>73002.625686178988</v>
      </c>
      <c r="BF29" s="88" t="s">
        <v>17</v>
      </c>
      <c r="BG29" s="88" t="s">
        <v>17</v>
      </c>
      <c r="BH29" s="94">
        <f t="shared" si="516"/>
        <v>1179.7988911030641</v>
      </c>
      <c r="BI29" s="95">
        <f t="shared" si="1113"/>
        <v>0.76979177063624449</v>
      </c>
      <c r="BJ29" s="96">
        <f t="shared" si="913"/>
        <v>0.18790962672601161</v>
      </c>
      <c r="BK29" s="92">
        <f t="shared" si="1114"/>
        <v>5.3616727020241284E-2</v>
      </c>
      <c r="BL29" s="93">
        <f t="shared" si="1115"/>
        <v>71820.173781405931</v>
      </c>
      <c r="BM29" s="93">
        <f t="shared" si="1116"/>
        <v>71820.173781405931</v>
      </c>
      <c r="BN29" s="88" t="s">
        <v>17</v>
      </c>
      <c r="BO29" s="88" t="s">
        <v>17</v>
      </c>
      <c r="BP29" s="94">
        <f t="shared" si="521"/>
        <v>1261.9730029811028</v>
      </c>
      <c r="BQ29" s="95">
        <f t="shared" si="1117"/>
        <v>0.80698512138227241</v>
      </c>
      <c r="BR29" s="96">
        <f t="shared" si="914"/>
        <v>0.19698869060012816</v>
      </c>
      <c r="BS29" s="92">
        <f t="shared" si="1118"/>
        <v>5.1724736395527576E-2</v>
      </c>
      <c r="BT29" s="93">
        <f t="shared" si="1119"/>
        <v>70695.904509549917</v>
      </c>
      <c r="BU29" s="93">
        <f t="shared" si="1120"/>
        <v>70695.904509549917</v>
      </c>
      <c r="BV29" s="88" t="s">
        <v>17</v>
      </c>
      <c r="BW29" s="88" t="s">
        <v>17</v>
      </c>
      <c r="BX29" s="94">
        <f t="shared" si="526"/>
        <v>1342.8607655778419</v>
      </c>
      <c r="BY29" s="95">
        <f t="shared" si="1121"/>
        <v>0.84215804906372815</v>
      </c>
      <c r="BZ29" s="96">
        <f t="shared" si="915"/>
        <v>0.20557456013471753</v>
      </c>
      <c r="CA29" s="92">
        <f t="shared" si="1122"/>
        <v>4.9956979447082606E-2</v>
      </c>
      <c r="CB29" s="93">
        <f t="shared" si="1123"/>
        <v>69621.75806014234</v>
      </c>
      <c r="CC29" s="93">
        <f t="shared" si="1124"/>
        <v>69621.75806014234</v>
      </c>
      <c r="CD29" s="88" t="s">
        <v>17</v>
      </c>
      <c r="CE29" s="88" t="s">
        <v>17</v>
      </c>
      <c r="CF29" s="94">
        <f t="shared" si="531"/>
        <v>1422.5195276603847</v>
      </c>
      <c r="CG29" s="95">
        <f t="shared" si="1125"/>
        <v>0.87548128215221521</v>
      </c>
      <c r="CH29" s="96">
        <f t="shared" si="916"/>
        <v>0.21370891091608019</v>
      </c>
      <c r="CI29" s="92">
        <f t="shared" si="1126"/>
        <v>4.8299603131236213E-2</v>
      </c>
      <c r="CJ29" s="93">
        <f t="shared" si="1127"/>
        <v>68590.878696026077</v>
      </c>
      <c r="CK29" s="93">
        <f t="shared" si="1168"/>
        <v>68590.878696026077</v>
      </c>
      <c r="CL29" s="88" t="s">
        <v>17</v>
      </c>
      <c r="CM29" s="88" t="s">
        <v>17</v>
      </c>
      <c r="CN29" s="94">
        <f t="shared" si="536"/>
        <v>1500.9987939029775</v>
      </c>
      <c r="CO29" s="95">
        <f t="shared" si="1128"/>
        <v>0.90710520009915963</v>
      </c>
      <c r="CP29" s="96">
        <f t="shared" si="917"/>
        <v>0.22142845124334665</v>
      </c>
      <c r="CQ29" s="92">
        <f t="shared" si="1129"/>
        <v>4.6740827203841318E-2</v>
      </c>
      <c r="CR29" s="93">
        <f t="shared" si="1130"/>
        <v>67597.481162777141</v>
      </c>
      <c r="CS29" s="93">
        <f t="shared" si="1131"/>
        <v>67597.481162777141</v>
      </c>
      <c r="CT29" s="88" t="s">
        <v>17</v>
      </c>
      <c r="CU29" s="88" t="s">
        <v>17</v>
      </c>
      <c r="CV29" s="94">
        <f t="shared" si="541"/>
        <v>1578.3414496956286</v>
      </c>
      <c r="CW29" s="95">
        <f t="shared" si="1132"/>
        <v>0.93716289675925479</v>
      </c>
      <c r="CX29" s="96">
        <f t="shared" si="918"/>
        <v>0.2287656699238918</v>
      </c>
      <c r="CY29" s="92">
        <f t="shared" si="1133"/>
        <v>4.527060153853274E-2</v>
      </c>
      <c r="CZ29" s="93">
        <f t="shared" si="1134"/>
        <v>66636.714121309647</v>
      </c>
      <c r="DA29" s="93">
        <f t="shared" si="1135"/>
        <v>66636.714121309647</v>
      </c>
      <c r="DB29" s="88" t="s">
        <v>17</v>
      </c>
      <c r="DC29" s="88" t="s">
        <v>17</v>
      </c>
      <c r="DD29" s="94">
        <f t="shared" si="546"/>
        <v>1654.5848296971271</v>
      </c>
      <c r="DE29" s="95">
        <f t="shared" si="1136"/>
        <v>0.96577271609135917</v>
      </c>
      <c r="DF29" s="96">
        <f t="shared" si="919"/>
        <v>0.23574945524930643</v>
      </c>
      <c r="DG29" s="92">
        <f t="shared" si="1137"/>
        <v>4.3880318365649179E-2</v>
      </c>
      <c r="DH29" s="93">
        <f t="shared" si="1138"/>
        <v>65704.529323988638</v>
      </c>
      <c r="DI29" s="93">
        <f t="shared" si="1139"/>
        <v>65704.529323988638</v>
      </c>
      <c r="DJ29" s="88" t="s">
        <v>17</v>
      </c>
      <c r="DK29" s="88" t="s">
        <v>17</v>
      </c>
      <c r="DL29" s="94">
        <f t="shared" si="551"/>
        <v>1729.7616367039789</v>
      </c>
      <c r="DM29" s="95">
        <f t="shared" si="1140"/>
        <v>0.99304035724908346</v>
      </c>
      <c r="DN29" s="96">
        <f t="shared" si="920"/>
        <v>0.24240560885745929</v>
      </c>
      <c r="DO29" s="92">
        <f t="shared" si="1141"/>
        <v>4.256257224205004E-2</v>
      </c>
      <c r="DP29" s="93">
        <f t="shared" si="1142"/>
        <v>64797.56131905986</v>
      </c>
      <c r="DQ29" s="93">
        <f t="shared" si="1143"/>
        <v>64797.56131905986</v>
      </c>
      <c r="DR29" s="88" t="s">
        <v>17</v>
      </c>
      <c r="DS29" s="88" t="s">
        <v>17</v>
      </c>
      <c r="DT29" s="94">
        <f t="shared" si="556"/>
        <v>1803.900722881393</v>
      </c>
      <c r="DU29" s="95">
        <f t="shared" si="1144"/>
        <v>1.0190606278609289</v>
      </c>
      <c r="DV29" s="96">
        <f t="shared" si="921"/>
        <v>0.24875727371604886</v>
      </c>
      <c r="DW29" s="92">
        <f t="shared" si="1145"/>
        <v>4.1310960812078218E-2</v>
      </c>
      <c r="DX29" s="93">
        <f t="shared" si="1146"/>
        <v>63913.019902943714</v>
      </c>
      <c r="DY29" s="93">
        <f t="shared" si="1147"/>
        <v>63913.019902943714</v>
      </c>
      <c r="DZ29" s="88" t="s">
        <v>17</v>
      </c>
      <c r="EA29" s="88" t="s">
        <v>17</v>
      </c>
      <c r="EB29" s="94">
        <f t="shared" si="561"/>
        <v>1877.0277479419692</v>
      </c>
      <c r="EC29" s="95">
        <f t="shared" si="1148"/>
        <v>1.0439189094446355</v>
      </c>
      <c r="ED29" s="96">
        <f t="shared" si="922"/>
        <v>0.25482529183682412</v>
      </c>
      <c r="EE29" s="92">
        <f t="shared" si="1149"/>
        <v>4.0119919997496423E-2</v>
      </c>
      <c r="EF29" s="93">
        <f t="shared" si="1150"/>
        <v>63048.595917649429</v>
      </c>
      <c r="EG29" s="93">
        <f t="shared" si="1151"/>
        <v>63048.595917649429</v>
      </c>
      <c r="EH29" s="88" t="s">
        <v>17</v>
      </c>
      <c r="EI29" s="88" t="s">
        <v>17</v>
      </c>
      <c r="EJ29" s="94">
        <f t="shared" si="566"/>
        <v>1949.1657295411105</v>
      </c>
      <c r="EK29" s="95">
        <f t="shared" si="1152"/>
        <v>1.0675630118125687</v>
      </c>
      <c r="EL29" s="96">
        <f t="shared" si="923"/>
        <v>0.26059692336070722</v>
      </c>
      <c r="EM29" s="92">
        <f t="shared" si="1153"/>
        <v>3.9076327793515497E-2</v>
      </c>
      <c r="EN29" s="93">
        <f t="shared" si="1154"/>
        <v>62356.312577755256</v>
      </c>
      <c r="EO29" s="93">
        <f t="shared" si="1155"/>
        <v>62356.312577755256</v>
      </c>
      <c r="EP29" s="88" t="s">
        <v>17</v>
      </c>
      <c r="EQ29" s="88" t="s">
        <v>17</v>
      </c>
      <c r="ER29" s="94">
        <f t="shared" si="571"/>
        <v>2020.5116249389996</v>
      </c>
      <c r="ES29" s="95">
        <f t="shared" si="1156"/>
        <v>1.0900741320800018</v>
      </c>
      <c r="ET29" s="96">
        <f t="shared" si="924"/>
        <v>0.2660919888680216</v>
      </c>
      <c r="EU29" s="92">
        <f t="shared" si="1157"/>
        <v>3.819806290604677E-2</v>
      </c>
      <c r="EV29" s="93">
        <f t="shared" si="1158"/>
        <v>61881.109520484359</v>
      </c>
      <c r="EW29" s="93">
        <f t="shared" si="1159"/>
        <v>61881.109520484359</v>
      </c>
      <c r="EX29" s="88" t="s">
        <v>17</v>
      </c>
      <c r="EY29" s="88" t="s">
        <v>17</v>
      </c>
      <c r="EZ29" s="94">
        <f t="shared" si="576"/>
        <v>2091.313809745046</v>
      </c>
      <c r="FA29" s="95">
        <f t="shared" si="1160"/>
        <v>1.1116519484701211</v>
      </c>
      <c r="FB29" s="96">
        <f t="shared" si="925"/>
        <v>0.2713592307093815</v>
      </c>
      <c r="FC29" s="92">
        <f t="shared" si="1161"/>
        <v>3.7423236628929879E-2</v>
      </c>
      <c r="FD29" s="93">
        <f t="shared" si="1162"/>
        <v>61532.300180895218</v>
      </c>
      <c r="FE29" s="93">
        <f t="shared" si="1163"/>
        <v>61532.300180895218</v>
      </c>
      <c r="FF29" s="88" t="s">
        <v>17</v>
      </c>
      <c r="FG29" s="88" t="s">
        <v>17</v>
      </c>
      <c r="FH29" s="94">
        <f t="shared" si="581"/>
        <v>2161.7168991968711</v>
      </c>
      <c r="FI29" s="95">
        <f t="shared" si="1164"/>
        <v>1.132425633298501</v>
      </c>
      <c r="FJ29" s="96">
        <f t="shared" si="926"/>
        <v>0.27643018042685941</v>
      </c>
      <c r="FK29" s="92">
        <f t="shared" si="1165"/>
        <v>3.6715220121163239E-2</v>
      </c>
      <c r="FL29" s="93">
        <f t="shared" si="1166"/>
        <v>61255.726528901847</v>
      </c>
      <c r="FM29" s="93">
        <f t="shared" si="1167"/>
        <v>61255.726528901847</v>
      </c>
      <c r="FN29" s="88" t="s">
        <v>17</v>
      </c>
      <c r="FO29" s="88" t="s">
        <v>17</v>
      </c>
      <c r="FP29" s="94">
        <f t="shared" si="927"/>
        <v>2231.8035428226171</v>
      </c>
      <c r="FQ29" s="95">
        <f t="shared" si="586"/>
        <v>1.1524818850741272</v>
      </c>
      <c r="FR29" s="96">
        <f t="shared" si="928"/>
        <v>0.28132600151567916</v>
      </c>
      <c r="FS29" s="92">
        <f t="shared" si="587"/>
        <v>3.6052392473483519E-2</v>
      </c>
      <c r="FT29" s="93">
        <f t="shared" si="588"/>
        <v>61019.321992714213</v>
      </c>
      <c r="FU29" s="93">
        <f t="shared" si="589"/>
        <v>27451.095328541745</v>
      </c>
      <c r="FV29" s="88" t="s">
        <v>17</v>
      </c>
      <c r="FW29" s="88" t="s">
        <v>17</v>
      </c>
      <c r="FX29" s="94">
        <f t="shared" si="929"/>
        <v>2263.2121187133971</v>
      </c>
      <c r="FY29" s="95">
        <f t="shared" si="590"/>
        <v>1.1612771866485874</v>
      </c>
      <c r="FZ29" s="96">
        <f t="shared" si="930"/>
        <v>0.28347297411118183</v>
      </c>
      <c r="GA29" s="92">
        <f t="shared" si="591"/>
        <v>3.5766598597346433E-2</v>
      </c>
      <c r="GB29" s="93">
        <f t="shared" si="592"/>
        <v>60922.601322793686</v>
      </c>
      <c r="GC29" s="93">
        <f t="shared" si="593"/>
        <v>0</v>
      </c>
      <c r="GD29" s="88" t="s">
        <v>17</v>
      </c>
      <c r="GE29" s="88" t="s">
        <v>17</v>
      </c>
      <c r="GF29" s="94">
        <f t="shared" si="931"/>
        <v>2263.2121187133971</v>
      </c>
      <c r="GG29" s="95">
        <f t="shared" si="594"/>
        <v>1.1612771866485874</v>
      </c>
      <c r="GH29" s="96">
        <f t="shared" si="932"/>
        <v>0.28347297411118183</v>
      </c>
      <c r="GI29" s="92">
        <f t="shared" si="595"/>
        <v>3.5766598597346433E-2</v>
      </c>
      <c r="GJ29" s="93">
        <f t="shared" si="596"/>
        <v>60922.601322793686</v>
      </c>
      <c r="GK29" s="93">
        <f t="shared" si="597"/>
        <v>0</v>
      </c>
      <c r="GL29" s="88"/>
      <c r="GM29" s="88"/>
      <c r="GN29" s="94">
        <f t="shared" si="933"/>
        <v>2263.2121187133971</v>
      </c>
      <c r="GO29" s="95">
        <f t="shared" si="598"/>
        <v>1.1612771866485874</v>
      </c>
      <c r="GP29" s="96">
        <f t="shared" si="934"/>
        <v>0.28347297411118183</v>
      </c>
      <c r="GQ29" s="92">
        <f t="shared" si="599"/>
        <v>3.5766598597346433E-2</v>
      </c>
      <c r="GR29" s="93">
        <f t="shared" si="600"/>
        <v>60922.601322793686</v>
      </c>
      <c r="GS29" s="93">
        <f t="shared" si="601"/>
        <v>0</v>
      </c>
      <c r="GT29" s="88"/>
      <c r="GU29" s="88"/>
      <c r="GV29" s="94">
        <f t="shared" si="1087"/>
        <v>2263.2121187133971</v>
      </c>
      <c r="GW29" s="95">
        <f t="shared" si="602"/>
        <v>1.1612771866485874</v>
      </c>
      <c r="GX29" s="96">
        <f t="shared" si="935"/>
        <v>0.28347297411118183</v>
      </c>
      <c r="GY29" s="92">
        <f t="shared" si="603"/>
        <v>3.5766598597346433E-2</v>
      </c>
      <c r="GZ29" s="93">
        <f t="shared" si="604"/>
        <v>60922.601322793686</v>
      </c>
      <c r="HA29" s="93">
        <f t="shared" si="605"/>
        <v>0</v>
      </c>
      <c r="HB29" s="88"/>
      <c r="HC29" s="88"/>
      <c r="HD29" s="94">
        <f t="shared" si="936"/>
        <v>2263.2121187133971</v>
      </c>
      <c r="HE29" s="95">
        <f t="shared" si="606"/>
        <v>1.1612771866485874</v>
      </c>
      <c r="HF29" s="96">
        <f t="shared" si="937"/>
        <v>0.28347297411118183</v>
      </c>
      <c r="HG29" s="92">
        <f t="shared" si="607"/>
        <v>3.5766598597346433E-2</v>
      </c>
      <c r="HH29" s="93">
        <f t="shared" si="608"/>
        <v>60922.601322793686</v>
      </c>
      <c r="HI29" s="93">
        <f t="shared" si="609"/>
        <v>0</v>
      </c>
      <c r="HJ29" s="88"/>
      <c r="HK29" s="88"/>
      <c r="HL29" s="94">
        <f t="shared" si="938"/>
        <v>2263.2121187133971</v>
      </c>
      <c r="HM29" s="95">
        <f t="shared" si="610"/>
        <v>1.1612771866485874</v>
      </c>
      <c r="HN29" s="96">
        <f t="shared" si="939"/>
        <v>0.28347297411118183</v>
      </c>
      <c r="HO29" s="92">
        <f t="shared" si="611"/>
        <v>3.5766598597346433E-2</v>
      </c>
      <c r="HP29" s="93">
        <f t="shared" si="612"/>
        <v>60922.601322793686</v>
      </c>
      <c r="HQ29" s="93">
        <f t="shared" si="613"/>
        <v>0</v>
      </c>
      <c r="HR29" s="88"/>
      <c r="HS29" s="88"/>
      <c r="HT29" s="94">
        <f t="shared" si="940"/>
        <v>2263.2121187133971</v>
      </c>
      <c r="HU29" s="95">
        <f t="shared" si="614"/>
        <v>1.1612771866485874</v>
      </c>
      <c r="HV29" s="96">
        <f t="shared" si="941"/>
        <v>0.28347297411118183</v>
      </c>
      <c r="HW29" s="92">
        <f t="shared" si="615"/>
        <v>3.5766598597346433E-2</v>
      </c>
      <c r="HX29" s="93">
        <f t="shared" si="616"/>
        <v>60922.601322793686</v>
      </c>
      <c r="HY29" s="93">
        <f t="shared" si="617"/>
        <v>0</v>
      </c>
      <c r="HZ29" s="88"/>
      <c r="IA29" s="88"/>
      <c r="IB29" s="94">
        <f t="shared" si="942"/>
        <v>2263.2121187133971</v>
      </c>
      <c r="IC29" s="95">
        <f t="shared" si="618"/>
        <v>1.1612771866485874</v>
      </c>
      <c r="ID29" s="96">
        <f t="shared" si="943"/>
        <v>0.28347297411118183</v>
      </c>
      <c r="IE29" s="92">
        <f t="shared" si="619"/>
        <v>3.5766598597346433E-2</v>
      </c>
      <c r="IF29" s="93">
        <f t="shared" si="620"/>
        <v>60922.601322793686</v>
      </c>
      <c r="IG29" s="93">
        <f t="shared" si="621"/>
        <v>0</v>
      </c>
      <c r="IH29" s="88"/>
      <c r="II29" s="88"/>
      <c r="IJ29" s="94">
        <f t="shared" si="944"/>
        <v>2263.2121187133971</v>
      </c>
      <c r="IK29" s="95">
        <f t="shared" si="622"/>
        <v>1.1612771866485874</v>
      </c>
      <c r="IL29" s="96">
        <f t="shared" si="945"/>
        <v>0.28347297411118183</v>
      </c>
      <c r="IM29" s="92">
        <f t="shared" si="623"/>
        <v>3.5766598597346433E-2</v>
      </c>
      <c r="IN29" s="93">
        <f t="shared" si="624"/>
        <v>60922.601322793686</v>
      </c>
      <c r="IO29" s="93">
        <f t="shared" si="625"/>
        <v>0</v>
      </c>
      <c r="IP29" s="88"/>
      <c r="IQ29" s="88"/>
      <c r="IR29" s="94">
        <f t="shared" si="946"/>
        <v>2263.2121187133971</v>
      </c>
      <c r="IS29" s="95">
        <f t="shared" si="626"/>
        <v>1.1612771866485874</v>
      </c>
      <c r="IT29" s="96">
        <f t="shared" si="947"/>
        <v>0.28347297411118183</v>
      </c>
      <c r="IU29" s="92">
        <f t="shared" si="627"/>
        <v>3.5766598597346433E-2</v>
      </c>
      <c r="IV29" s="93">
        <f t="shared" si="628"/>
        <v>60922.601322793686</v>
      </c>
      <c r="IW29" s="93">
        <f t="shared" si="629"/>
        <v>0</v>
      </c>
      <c r="IX29" s="88"/>
      <c r="IY29" s="88"/>
      <c r="IZ29" s="94">
        <f t="shared" si="948"/>
        <v>2263.2121187133971</v>
      </c>
      <c r="JA29" s="95">
        <f t="shared" si="630"/>
        <v>1.1612771866485874</v>
      </c>
      <c r="JB29" s="96">
        <f t="shared" si="949"/>
        <v>0.28347297411118183</v>
      </c>
      <c r="JC29" s="92">
        <f t="shared" si="631"/>
        <v>3.5766598597346433E-2</v>
      </c>
      <c r="JD29" s="93">
        <f t="shared" si="632"/>
        <v>60922.601322793686</v>
      </c>
      <c r="JE29" s="93">
        <f t="shared" si="633"/>
        <v>0</v>
      </c>
      <c r="JF29" s="88"/>
      <c r="JG29" s="88"/>
      <c r="JH29" s="94">
        <f t="shared" si="950"/>
        <v>2263.2121187133971</v>
      </c>
      <c r="JI29" s="95">
        <f t="shared" si="634"/>
        <v>1.1612771866485874</v>
      </c>
      <c r="JJ29" s="96">
        <f t="shared" si="951"/>
        <v>0.28347297411118183</v>
      </c>
      <c r="JK29" s="92">
        <f t="shared" si="635"/>
        <v>3.5766598597346433E-2</v>
      </c>
      <c r="JL29" s="93">
        <f t="shared" si="636"/>
        <v>60922.601322793686</v>
      </c>
      <c r="JM29" s="93">
        <f t="shared" si="637"/>
        <v>0</v>
      </c>
      <c r="JN29" s="88"/>
      <c r="JO29" s="88"/>
      <c r="JP29" s="94">
        <f t="shared" si="952"/>
        <v>2263.2121187133971</v>
      </c>
      <c r="JQ29" s="95">
        <f t="shared" si="638"/>
        <v>1.1612771866485874</v>
      </c>
      <c r="JR29" s="96">
        <f t="shared" si="953"/>
        <v>0.28347297411118183</v>
      </c>
      <c r="JS29" s="92">
        <f t="shared" si="639"/>
        <v>3.5766598597346433E-2</v>
      </c>
      <c r="JT29" s="93">
        <f t="shared" si="640"/>
        <v>60922.601322793686</v>
      </c>
      <c r="JU29" s="93">
        <f t="shared" si="641"/>
        <v>0</v>
      </c>
      <c r="JV29" s="88"/>
      <c r="JW29" s="88"/>
      <c r="JX29" s="94">
        <f t="shared" si="954"/>
        <v>2263.2121187133971</v>
      </c>
      <c r="JY29" s="95">
        <f t="shared" si="642"/>
        <v>1.1612771866485874</v>
      </c>
      <c r="JZ29" s="96">
        <f t="shared" si="955"/>
        <v>0.28347297411118183</v>
      </c>
      <c r="KA29" s="92">
        <f t="shared" si="643"/>
        <v>3.5766598597346433E-2</v>
      </c>
      <c r="KB29" s="93">
        <f t="shared" si="644"/>
        <v>60922.601322793686</v>
      </c>
      <c r="KC29" s="93">
        <f t="shared" si="645"/>
        <v>0</v>
      </c>
      <c r="KD29" s="88"/>
      <c r="KE29" s="88"/>
      <c r="KF29" s="94">
        <f t="shared" si="956"/>
        <v>2263.2121187133971</v>
      </c>
      <c r="KG29" s="95">
        <f t="shared" si="646"/>
        <v>1.1612771866485874</v>
      </c>
      <c r="KH29" s="96">
        <f t="shared" si="957"/>
        <v>0.28347297411118183</v>
      </c>
      <c r="KI29" s="92">
        <f t="shared" si="647"/>
        <v>3.5766598597346433E-2</v>
      </c>
      <c r="KJ29" s="93">
        <f t="shared" si="648"/>
        <v>60922.601322793686</v>
      </c>
      <c r="KK29" s="93">
        <f t="shared" si="649"/>
        <v>0</v>
      </c>
      <c r="KL29" s="88"/>
      <c r="KM29" s="88"/>
      <c r="KN29" s="94">
        <f t="shared" si="958"/>
        <v>2263.2121187133971</v>
      </c>
      <c r="KO29" s="95">
        <f t="shared" si="650"/>
        <v>1.1612771866485874</v>
      </c>
      <c r="KP29" s="96">
        <f t="shared" si="959"/>
        <v>0.28347297411118183</v>
      </c>
      <c r="KQ29" s="92">
        <f t="shared" si="651"/>
        <v>3.5766598597346433E-2</v>
      </c>
      <c r="KR29" s="93">
        <f t="shared" si="652"/>
        <v>60922.601322793686</v>
      </c>
      <c r="KS29" s="93">
        <f t="shared" si="653"/>
        <v>0</v>
      </c>
      <c r="KT29" s="88"/>
      <c r="KU29" s="88"/>
      <c r="KV29" s="94">
        <f t="shared" si="960"/>
        <v>2263.2121187133971</v>
      </c>
      <c r="KW29" s="95">
        <f t="shared" si="654"/>
        <v>1.1612771866485874</v>
      </c>
      <c r="KX29" s="96">
        <f t="shared" si="961"/>
        <v>0.28347297411118183</v>
      </c>
      <c r="KY29" s="92">
        <f t="shared" si="655"/>
        <v>3.5766598597346433E-2</v>
      </c>
      <c r="KZ29" s="93">
        <f t="shared" si="656"/>
        <v>60922.601322793686</v>
      </c>
      <c r="LA29" s="93">
        <f t="shared" si="657"/>
        <v>0</v>
      </c>
      <c r="LB29" s="88"/>
      <c r="LC29" s="88"/>
      <c r="LD29" s="94">
        <f t="shared" si="962"/>
        <v>2263.2121187133971</v>
      </c>
      <c r="LE29" s="95">
        <f t="shared" si="658"/>
        <v>1.1612771866485874</v>
      </c>
      <c r="LF29" s="96">
        <f t="shared" si="963"/>
        <v>0.28347297411118183</v>
      </c>
      <c r="LG29" s="92">
        <f t="shared" si="659"/>
        <v>3.5766598597346433E-2</v>
      </c>
      <c r="LH29" s="93">
        <f t="shared" si="660"/>
        <v>60922.601322793686</v>
      </c>
      <c r="LI29" s="93">
        <f t="shared" si="661"/>
        <v>0</v>
      </c>
      <c r="LJ29" s="88"/>
      <c r="LK29" s="88"/>
      <c r="LL29" s="94">
        <f t="shared" si="964"/>
        <v>2263.2121187133971</v>
      </c>
      <c r="LM29" s="95">
        <f t="shared" si="662"/>
        <v>1.1612771866485874</v>
      </c>
      <c r="LN29" s="96">
        <f t="shared" si="965"/>
        <v>0.28347297411118183</v>
      </c>
      <c r="LO29" s="92">
        <f t="shared" si="663"/>
        <v>3.5766598597346433E-2</v>
      </c>
      <c r="LP29" s="93">
        <f t="shared" si="664"/>
        <v>60922.601322793686</v>
      </c>
      <c r="LQ29" s="93">
        <f t="shared" si="665"/>
        <v>0</v>
      </c>
      <c r="LR29" s="88"/>
      <c r="LS29" s="88"/>
      <c r="LT29" s="94">
        <f t="shared" si="966"/>
        <v>2263.2121187133971</v>
      </c>
      <c r="LU29" s="95">
        <f t="shared" si="666"/>
        <v>1.1612771866485874</v>
      </c>
      <c r="LV29" s="96">
        <f t="shared" si="967"/>
        <v>0.28347297411118183</v>
      </c>
      <c r="LW29" s="92">
        <f t="shared" si="667"/>
        <v>3.5766598597346433E-2</v>
      </c>
      <c r="LX29" s="93">
        <f t="shared" si="668"/>
        <v>60922.601322793686</v>
      </c>
      <c r="LY29" s="93">
        <f t="shared" si="669"/>
        <v>0</v>
      </c>
      <c r="LZ29" s="88"/>
      <c r="MA29" s="88"/>
      <c r="MB29" s="94">
        <f t="shared" si="968"/>
        <v>2263.2121187133971</v>
      </c>
      <c r="MC29" s="95">
        <f t="shared" si="670"/>
        <v>1.1612771866485874</v>
      </c>
      <c r="MD29" s="96">
        <f t="shared" si="969"/>
        <v>0.28347297411118183</v>
      </c>
      <c r="ME29" s="92">
        <f t="shared" si="671"/>
        <v>3.5766598597346433E-2</v>
      </c>
      <c r="MF29" s="93">
        <f t="shared" si="672"/>
        <v>60922.601322793686</v>
      </c>
      <c r="MG29" s="93">
        <f t="shared" si="673"/>
        <v>0</v>
      </c>
      <c r="MH29" s="88"/>
      <c r="MI29" s="88"/>
      <c r="MJ29" s="94">
        <f t="shared" si="970"/>
        <v>2263.2121187133971</v>
      </c>
      <c r="MK29" s="95">
        <f t="shared" si="674"/>
        <v>1.1612771866485874</v>
      </c>
      <c r="ML29" s="96">
        <f t="shared" si="971"/>
        <v>0.28347297411118183</v>
      </c>
      <c r="MM29" s="92">
        <f t="shared" si="675"/>
        <v>3.5766598597346433E-2</v>
      </c>
      <c r="MN29" s="93">
        <f t="shared" si="676"/>
        <v>60922.601322793686</v>
      </c>
      <c r="MO29" s="93">
        <f t="shared" si="677"/>
        <v>0</v>
      </c>
      <c r="MP29" s="88"/>
      <c r="MQ29" s="88"/>
      <c r="MR29" s="94">
        <f t="shared" si="972"/>
        <v>2263.2121187133971</v>
      </c>
      <c r="MS29" s="95">
        <f t="shared" si="678"/>
        <v>1.1612771866485874</v>
      </c>
      <c r="MT29" s="96">
        <f t="shared" si="973"/>
        <v>0.28347297411118183</v>
      </c>
      <c r="MU29" s="92">
        <f t="shared" si="679"/>
        <v>3.5766598597346433E-2</v>
      </c>
      <c r="MV29" s="93">
        <f t="shared" si="680"/>
        <v>60922.601322793686</v>
      </c>
      <c r="MW29" s="93">
        <f t="shared" si="681"/>
        <v>0</v>
      </c>
      <c r="MX29" s="88"/>
      <c r="MY29" s="88"/>
      <c r="MZ29" s="94">
        <f t="shared" si="974"/>
        <v>2263.2121187133971</v>
      </c>
      <c r="NA29" s="95">
        <f t="shared" si="682"/>
        <v>1.1612771866485874</v>
      </c>
      <c r="NB29" s="96">
        <f t="shared" si="975"/>
        <v>0.28347297411118183</v>
      </c>
      <c r="NC29" s="92">
        <f t="shared" si="683"/>
        <v>3.5766598597346433E-2</v>
      </c>
      <c r="ND29" s="93">
        <f t="shared" si="684"/>
        <v>60922.601322793686</v>
      </c>
      <c r="NE29" s="93">
        <f t="shared" si="685"/>
        <v>0</v>
      </c>
      <c r="NF29" s="88"/>
      <c r="NG29" s="88"/>
      <c r="NH29" s="94">
        <f t="shared" si="976"/>
        <v>2263.2121187133971</v>
      </c>
      <c r="NI29" s="95">
        <f t="shared" si="686"/>
        <v>1.1612771866485874</v>
      </c>
      <c r="NJ29" s="96">
        <f t="shared" si="977"/>
        <v>0.28347297411118183</v>
      </c>
      <c r="NK29" s="92">
        <f t="shared" si="687"/>
        <v>3.5766598597346433E-2</v>
      </c>
      <c r="NL29" s="93">
        <f t="shared" si="688"/>
        <v>60922.601322793686</v>
      </c>
      <c r="NM29" s="93">
        <f t="shared" si="689"/>
        <v>0</v>
      </c>
      <c r="NN29" s="88"/>
      <c r="NO29" s="88"/>
      <c r="NP29" s="94">
        <f t="shared" si="978"/>
        <v>2263.2121187133971</v>
      </c>
      <c r="NQ29" s="95">
        <f t="shared" si="690"/>
        <v>1.1612771866485874</v>
      </c>
      <c r="NR29" s="96">
        <f t="shared" si="979"/>
        <v>0.28347297411118183</v>
      </c>
      <c r="NS29" s="92">
        <f t="shared" si="691"/>
        <v>3.5766598597346433E-2</v>
      </c>
      <c r="NT29" s="93">
        <f t="shared" si="692"/>
        <v>60922.601322793686</v>
      </c>
      <c r="NU29" s="93">
        <f t="shared" si="693"/>
        <v>0</v>
      </c>
      <c r="NV29" s="88"/>
      <c r="NW29" s="88"/>
      <c r="NX29" s="94">
        <f t="shared" si="980"/>
        <v>2263.2121187133971</v>
      </c>
      <c r="NY29" s="95">
        <f t="shared" si="694"/>
        <v>1.1612771866485874</v>
      </c>
      <c r="NZ29" s="96">
        <f t="shared" si="981"/>
        <v>0.28347297411118183</v>
      </c>
      <c r="OA29" s="92">
        <f t="shared" si="695"/>
        <v>3.5766598597346433E-2</v>
      </c>
      <c r="OB29" s="93">
        <f t="shared" si="696"/>
        <v>60922.601322793686</v>
      </c>
      <c r="OC29" s="93">
        <f t="shared" si="697"/>
        <v>0</v>
      </c>
      <c r="OD29" s="88"/>
      <c r="OE29" s="88"/>
      <c r="OF29" s="94">
        <f t="shared" si="982"/>
        <v>2263.2121187133971</v>
      </c>
      <c r="OG29" s="95">
        <f t="shared" si="698"/>
        <v>1.1612771866485874</v>
      </c>
      <c r="OH29" s="96">
        <f t="shared" si="983"/>
        <v>0.28347297411118183</v>
      </c>
      <c r="OI29" s="92">
        <f t="shared" si="699"/>
        <v>3.5766598597346433E-2</v>
      </c>
      <c r="OJ29" s="93">
        <f t="shared" si="700"/>
        <v>60922.601322793686</v>
      </c>
      <c r="OK29" s="93">
        <f t="shared" si="701"/>
        <v>0</v>
      </c>
      <c r="OL29" s="88"/>
      <c r="OM29" s="88"/>
      <c r="ON29" s="94">
        <f t="shared" si="984"/>
        <v>2263.2121187133971</v>
      </c>
      <c r="OO29" s="95">
        <f t="shared" si="702"/>
        <v>1.1612771866485874</v>
      </c>
      <c r="OP29" s="96">
        <f t="shared" si="985"/>
        <v>0.28347297411118183</v>
      </c>
      <c r="OQ29" s="92">
        <f t="shared" si="703"/>
        <v>3.5766598597346433E-2</v>
      </c>
      <c r="OR29" s="93">
        <f t="shared" si="704"/>
        <v>60922.601322793686</v>
      </c>
      <c r="OS29" s="93">
        <f t="shared" si="705"/>
        <v>0</v>
      </c>
      <c r="OT29" s="88"/>
      <c r="OU29" s="88"/>
      <c r="OV29" s="94">
        <f t="shared" si="986"/>
        <v>2263.2121187133971</v>
      </c>
      <c r="OW29" s="95">
        <f t="shared" si="706"/>
        <v>1.1612771866485874</v>
      </c>
      <c r="OX29" s="96">
        <f t="shared" si="987"/>
        <v>0.28347297411118183</v>
      </c>
      <c r="OY29" s="92">
        <f t="shared" si="707"/>
        <v>3.5766598597346433E-2</v>
      </c>
      <c r="OZ29" s="93">
        <f t="shared" si="708"/>
        <v>60922.601322793686</v>
      </c>
      <c r="PA29" s="93">
        <f t="shared" si="709"/>
        <v>0</v>
      </c>
      <c r="PB29" s="88"/>
      <c r="PC29" s="88"/>
      <c r="PD29" s="94">
        <f t="shared" si="988"/>
        <v>2263.2121187133971</v>
      </c>
      <c r="PE29" s="95">
        <f t="shared" si="710"/>
        <v>1.1612771866485874</v>
      </c>
      <c r="PF29" s="96">
        <f t="shared" si="989"/>
        <v>0.28347297411118183</v>
      </c>
      <c r="PG29" s="92">
        <f t="shared" si="711"/>
        <v>3.5766598597346433E-2</v>
      </c>
      <c r="PH29" s="93">
        <f t="shared" si="712"/>
        <v>60922.601322793686</v>
      </c>
      <c r="PI29" s="93">
        <f t="shared" si="713"/>
        <v>0</v>
      </c>
      <c r="PJ29" s="88"/>
      <c r="PK29" s="88"/>
      <c r="PL29" s="94">
        <f t="shared" si="990"/>
        <v>2263.2121187133971</v>
      </c>
      <c r="PM29" s="95">
        <f t="shared" si="714"/>
        <v>1.1612771866485874</v>
      </c>
      <c r="PN29" s="96">
        <f t="shared" si="991"/>
        <v>0.28347297411118183</v>
      </c>
      <c r="PO29" s="92">
        <f t="shared" si="715"/>
        <v>3.5766598597346433E-2</v>
      </c>
      <c r="PP29" s="93">
        <f t="shared" si="716"/>
        <v>60922.601322793686</v>
      </c>
      <c r="PQ29" s="93">
        <f t="shared" si="717"/>
        <v>0</v>
      </c>
      <c r="PR29" s="88"/>
      <c r="PS29" s="88"/>
      <c r="PT29" s="94">
        <f t="shared" si="992"/>
        <v>2263.2121187133971</v>
      </c>
      <c r="PU29" s="95">
        <f t="shared" si="718"/>
        <v>1.1612771866485874</v>
      </c>
      <c r="PV29" s="96">
        <f t="shared" si="993"/>
        <v>0.28347297411118183</v>
      </c>
      <c r="PW29" s="92">
        <f t="shared" si="719"/>
        <v>3.5766598597346433E-2</v>
      </c>
      <c r="PX29" s="93">
        <f t="shared" si="720"/>
        <v>60922.601322793686</v>
      </c>
      <c r="PY29" s="93">
        <f t="shared" si="721"/>
        <v>0</v>
      </c>
      <c r="PZ29" s="88"/>
      <c r="QA29" s="88"/>
      <c r="QB29" s="94">
        <f t="shared" si="994"/>
        <v>2263.2121187133971</v>
      </c>
      <c r="QC29" s="95">
        <f t="shared" si="722"/>
        <v>1.1612771866485874</v>
      </c>
      <c r="QD29" s="96">
        <f t="shared" si="995"/>
        <v>0.28347297411118183</v>
      </c>
      <c r="QE29" s="92">
        <f t="shared" si="723"/>
        <v>3.5766598597346433E-2</v>
      </c>
      <c r="QF29" s="93">
        <f t="shared" si="724"/>
        <v>60922.601322793686</v>
      </c>
      <c r="QG29" s="93">
        <f t="shared" si="725"/>
        <v>0</v>
      </c>
      <c r="QH29" s="88"/>
      <c r="QI29" s="88"/>
      <c r="QJ29" s="94">
        <f t="shared" si="996"/>
        <v>2263.2121187133971</v>
      </c>
      <c r="QK29" s="95">
        <f t="shared" si="726"/>
        <v>1.1612771866485874</v>
      </c>
      <c r="QL29" s="96">
        <f t="shared" si="997"/>
        <v>0.28347297411118183</v>
      </c>
      <c r="QM29" s="92">
        <f t="shared" si="727"/>
        <v>3.5766598597346433E-2</v>
      </c>
      <c r="QN29" s="93">
        <f t="shared" si="728"/>
        <v>60922.601322793686</v>
      </c>
      <c r="QO29" s="93">
        <f t="shared" si="729"/>
        <v>0</v>
      </c>
      <c r="QP29" s="88"/>
      <c r="QQ29" s="88"/>
      <c r="QR29" s="94">
        <f t="shared" si="998"/>
        <v>2263.2121187133971</v>
      </c>
      <c r="QS29" s="95">
        <f t="shared" si="730"/>
        <v>1.1612771866485874</v>
      </c>
      <c r="QT29" s="96">
        <f t="shared" si="999"/>
        <v>0.28347297411118183</v>
      </c>
      <c r="QU29" s="92">
        <f t="shared" si="731"/>
        <v>3.5766598597346433E-2</v>
      </c>
      <c r="QV29" s="93">
        <f t="shared" si="732"/>
        <v>60922.601322793686</v>
      </c>
      <c r="QW29" s="93">
        <f t="shared" si="733"/>
        <v>0</v>
      </c>
      <c r="QX29" s="88"/>
      <c r="QY29" s="88"/>
      <c r="QZ29" s="94">
        <f t="shared" si="1000"/>
        <v>2263.2121187133971</v>
      </c>
      <c r="RA29" s="95">
        <f t="shared" si="734"/>
        <v>1.1612771866485874</v>
      </c>
      <c r="RB29" s="96">
        <f t="shared" si="1001"/>
        <v>0.28347297411118183</v>
      </c>
      <c r="RC29" s="92">
        <f t="shared" si="735"/>
        <v>3.5766598597346433E-2</v>
      </c>
      <c r="RD29" s="93">
        <f t="shared" si="736"/>
        <v>60922.601322793686</v>
      </c>
      <c r="RE29" s="93">
        <f t="shared" si="737"/>
        <v>0</v>
      </c>
      <c r="RF29" s="88"/>
      <c r="RG29" s="88"/>
      <c r="RH29" s="94">
        <f t="shared" si="1002"/>
        <v>2263.2121187133971</v>
      </c>
      <c r="RI29" s="95">
        <f t="shared" si="738"/>
        <v>1.1612771866485874</v>
      </c>
      <c r="RJ29" s="96">
        <f t="shared" si="1003"/>
        <v>0.28347297411118183</v>
      </c>
      <c r="RK29" s="92">
        <f t="shared" si="739"/>
        <v>3.5766598597346433E-2</v>
      </c>
      <c r="RL29" s="93">
        <f t="shared" si="740"/>
        <v>60922.601322793686</v>
      </c>
      <c r="RM29" s="93">
        <f t="shared" si="741"/>
        <v>0</v>
      </c>
      <c r="RN29" s="88"/>
      <c r="RO29" s="88"/>
      <c r="RP29" s="94">
        <f t="shared" si="1004"/>
        <v>2263.2121187133971</v>
      </c>
      <c r="RQ29" s="95">
        <f t="shared" si="742"/>
        <v>1.1612771866485874</v>
      </c>
      <c r="RR29" s="96">
        <f t="shared" si="1005"/>
        <v>0.28347297411118183</v>
      </c>
      <c r="RS29" s="92">
        <f t="shared" si="743"/>
        <v>3.5766598597346433E-2</v>
      </c>
      <c r="RT29" s="93">
        <f t="shared" si="744"/>
        <v>60922.601322793686</v>
      </c>
      <c r="RU29" s="93">
        <f t="shared" si="745"/>
        <v>0</v>
      </c>
      <c r="RV29" s="88"/>
      <c r="RW29" s="88"/>
      <c r="RX29" s="94">
        <f t="shared" si="1006"/>
        <v>2263.2121187133971</v>
      </c>
      <c r="RY29" s="95">
        <f t="shared" si="746"/>
        <v>1.1612771866485874</v>
      </c>
      <c r="RZ29" s="96">
        <f t="shared" si="1007"/>
        <v>0.28347297411118183</v>
      </c>
      <c r="SA29" s="92">
        <f t="shared" si="747"/>
        <v>3.5766598597346433E-2</v>
      </c>
      <c r="SB29" s="93">
        <f t="shared" si="748"/>
        <v>60922.601322793686</v>
      </c>
      <c r="SC29" s="93">
        <f t="shared" si="749"/>
        <v>0</v>
      </c>
      <c r="SD29" s="88"/>
      <c r="SE29" s="88"/>
      <c r="SF29" s="94">
        <f t="shared" si="1008"/>
        <v>2263.2121187133971</v>
      </c>
      <c r="SG29" s="95">
        <f t="shared" si="750"/>
        <v>1.1612771866485874</v>
      </c>
      <c r="SH29" s="96">
        <f t="shared" si="1009"/>
        <v>0.28347297411118183</v>
      </c>
      <c r="SI29" s="92">
        <f t="shared" si="751"/>
        <v>3.5766598597346433E-2</v>
      </c>
      <c r="SJ29" s="93">
        <f t="shared" si="752"/>
        <v>60922.601322793686</v>
      </c>
      <c r="SK29" s="93">
        <f t="shared" si="753"/>
        <v>0</v>
      </c>
      <c r="SL29" s="88"/>
      <c r="SM29" s="88"/>
      <c r="SN29" s="94">
        <f t="shared" si="1010"/>
        <v>2263.2121187133971</v>
      </c>
      <c r="SO29" s="95">
        <f t="shared" si="754"/>
        <v>1.1612771866485874</v>
      </c>
      <c r="SP29" s="96">
        <f t="shared" si="1011"/>
        <v>0.28347297411118183</v>
      </c>
      <c r="SQ29" s="92">
        <f t="shared" si="755"/>
        <v>3.5766598597346433E-2</v>
      </c>
      <c r="SR29" s="93">
        <f t="shared" si="756"/>
        <v>60922.601322793686</v>
      </c>
      <c r="SS29" s="93">
        <f t="shared" si="757"/>
        <v>0</v>
      </c>
      <c r="ST29" s="88"/>
      <c r="SU29" s="88"/>
      <c r="SV29" s="94">
        <f t="shared" si="1012"/>
        <v>2263.2121187133971</v>
      </c>
      <c r="SW29" s="95">
        <f t="shared" si="758"/>
        <v>1.1612771866485874</v>
      </c>
      <c r="SX29" s="96">
        <f t="shared" si="1013"/>
        <v>0.28347297411118183</v>
      </c>
      <c r="SY29" s="92">
        <f t="shared" si="759"/>
        <v>3.5766598597346433E-2</v>
      </c>
      <c r="SZ29" s="93">
        <f t="shared" si="760"/>
        <v>60922.601322793686</v>
      </c>
      <c r="TA29" s="93">
        <f t="shared" si="761"/>
        <v>0</v>
      </c>
      <c r="TB29" s="88"/>
      <c r="TC29" s="88"/>
      <c r="TD29" s="94">
        <f t="shared" si="1014"/>
        <v>2263.2121187133971</v>
      </c>
      <c r="TE29" s="95">
        <f t="shared" si="762"/>
        <v>1.1612771866485874</v>
      </c>
      <c r="TF29" s="96">
        <f t="shared" si="1015"/>
        <v>0.28347297411118183</v>
      </c>
      <c r="TG29" s="92">
        <f t="shared" si="763"/>
        <v>3.5766598597346433E-2</v>
      </c>
      <c r="TH29" s="93">
        <f t="shared" si="764"/>
        <v>60922.601322793686</v>
      </c>
      <c r="TI29" s="93">
        <f t="shared" si="765"/>
        <v>0</v>
      </c>
      <c r="TJ29" s="88"/>
      <c r="TK29" s="88"/>
      <c r="TL29" s="94">
        <f t="shared" si="1016"/>
        <v>2263.2121187133971</v>
      </c>
      <c r="TM29" s="95">
        <f t="shared" si="766"/>
        <v>1.1612771866485874</v>
      </c>
      <c r="TN29" s="96">
        <f t="shared" si="1017"/>
        <v>0.28347297411118183</v>
      </c>
      <c r="TO29" s="92">
        <f t="shared" si="767"/>
        <v>3.5766598597346433E-2</v>
      </c>
      <c r="TP29" s="93">
        <f t="shared" si="768"/>
        <v>60922.601322793686</v>
      </c>
      <c r="TQ29" s="93">
        <f t="shared" si="769"/>
        <v>0</v>
      </c>
      <c r="TR29" s="88"/>
      <c r="TS29" s="88"/>
      <c r="TT29" s="94">
        <f t="shared" si="1018"/>
        <v>2263.2121187133971</v>
      </c>
      <c r="TU29" s="95">
        <f t="shared" si="770"/>
        <v>1.1612771866485874</v>
      </c>
      <c r="TV29" s="96">
        <f t="shared" si="1019"/>
        <v>0.28347297411118183</v>
      </c>
      <c r="TW29" s="92">
        <f t="shared" si="771"/>
        <v>3.5766598597346433E-2</v>
      </c>
      <c r="TX29" s="93">
        <f t="shared" si="772"/>
        <v>60922.601322793686</v>
      </c>
      <c r="TY29" s="93">
        <f t="shared" si="773"/>
        <v>0</v>
      </c>
      <c r="TZ29" s="88"/>
      <c r="UA29" s="88"/>
      <c r="UB29" s="94">
        <f t="shared" si="1020"/>
        <v>2263.2121187133971</v>
      </c>
      <c r="UC29" s="95">
        <f t="shared" si="774"/>
        <v>1.1612771866485874</v>
      </c>
      <c r="UD29" s="96">
        <f t="shared" si="1021"/>
        <v>0.28347297411118183</v>
      </c>
      <c r="UE29" s="92">
        <f t="shared" si="775"/>
        <v>3.5766598597346433E-2</v>
      </c>
      <c r="UF29" s="93">
        <f t="shared" si="776"/>
        <v>60922.601322793686</v>
      </c>
      <c r="UG29" s="93">
        <f t="shared" si="777"/>
        <v>0</v>
      </c>
      <c r="UH29" s="88"/>
      <c r="UI29" s="88"/>
      <c r="UJ29" s="94">
        <f t="shared" si="1022"/>
        <v>2263.2121187133971</v>
      </c>
      <c r="UK29" s="95">
        <f t="shared" si="778"/>
        <v>1.1612771866485874</v>
      </c>
      <c r="UL29" s="96">
        <f t="shared" si="1023"/>
        <v>0.28347297411118183</v>
      </c>
      <c r="UM29" s="92">
        <f t="shared" si="779"/>
        <v>3.5766598597346433E-2</v>
      </c>
      <c r="UN29" s="93">
        <f t="shared" si="780"/>
        <v>60922.601322793686</v>
      </c>
      <c r="UO29" s="93">
        <f t="shared" si="781"/>
        <v>0</v>
      </c>
      <c r="UP29" s="88"/>
      <c r="UQ29" s="88"/>
      <c r="UR29" s="94">
        <f t="shared" si="1024"/>
        <v>2263.2121187133971</v>
      </c>
      <c r="US29" s="95">
        <f t="shared" si="782"/>
        <v>1.1612771866485874</v>
      </c>
      <c r="UT29" s="96">
        <f t="shared" si="1025"/>
        <v>0.28347297411118183</v>
      </c>
      <c r="UU29" s="92">
        <f t="shared" si="783"/>
        <v>3.5766598597346433E-2</v>
      </c>
      <c r="UV29" s="93">
        <f t="shared" si="784"/>
        <v>60922.601322793686</v>
      </c>
      <c r="UW29" s="93">
        <f t="shared" si="785"/>
        <v>0</v>
      </c>
      <c r="UX29" s="88"/>
      <c r="UY29" s="88"/>
      <c r="UZ29" s="94">
        <f t="shared" si="1026"/>
        <v>2263.2121187133971</v>
      </c>
      <c r="VA29" s="95">
        <f t="shared" si="786"/>
        <v>1.1612771866485874</v>
      </c>
      <c r="VB29" s="96">
        <f t="shared" si="1027"/>
        <v>0.28347297411118183</v>
      </c>
      <c r="VC29" s="92">
        <f t="shared" si="787"/>
        <v>3.5766598597346433E-2</v>
      </c>
      <c r="VD29" s="93">
        <f t="shared" si="788"/>
        <v>60922.601322793686</v>
      </c>
      <c r="VE29" s="93">
        <f t="shared" si="789"/>
        <v>0</v>
      </c>
      <c r="VF29" s="88"/>
      <c r="VG29" s="88"/>
      <c r="VH29" s="94">
        <f t="shared" si="1028"/>
        <v>2263.2121187133971</v>
      </c>
      <c r="VI29" s="95">
        <f t="shared" si="790"/>
        <v>1.1612771866485874</v>
      </c>
      <c r="VJ29" s="96">
        <f t="shared" si="1029"/>
        <v>0.28347297411118183</v>
      </c>
      <c r="VK29" s="92">
        <f t="shared" si="791"/>
        <v>3.5766598597346433E-2</v>
      </c>
      <c r="VL29" s="93">
        <f t="shared" si="792"/>
        <v>60922.601322793686</v>
      </c>
      <c r="VM29" s="93">
        <f t="shared" si="793"/>
        <v>0</v>
      </c>
      <c r="VN29" s="88"/>
      <c r="VO29" s="88"/>
      <c r="VP29" s="94">
        <f t="shared" si="1030"/>
        <v>2263.2121187133971</v>
      </c>
      <c r="VQ29" s="95">
        <f t="shared" si="794"/>
        <v>1.1612771866485874</v>
      </c>
      <c r="VR29" s="96">
        <f t="shared" si="1031"/>
        <v>0.28347297411118183</v>
      </c>
      <c r="VS29" s="92">
        <f t="shared" si="795"/>
        <v>3.5766598597346433E-2</v>
      </c>
      <c r="VT29" s="93">
        <f t="shared" si="796"/>
        <v>60922.601322793686</v>
      </c>
      <c r="VU29" s="93">
        <f t="shared" si="797"/>
        <v>0</v>
      </c>
      <c r="VV29" s="88"/>
      <c r="VW29" s="88"/>
      <c r="VX29" s="94">
        <f t="shared" si="1032"/>
        <v>2263.2121187133971</v>
      </c>
      <c r="VY29" s="95">
        <f t="shared" si="798"/>
        <v>1.1612771866485874</v>
      </c>
      <c r="VZ29" s="96">
        <f t="shared" si="1033"/>
        <v>0.28347297411118183</v>
      </c>
      <c r="WA29" s="92">
        <f t="shared" si="799"/>
        <v>3.5766598597346433E-2</v>
      </c>
      <c r="WB29" s="93">
        <f t="shared" si="800"/>
        <v>60922.601322793686</v>
      </c>
      <c r="WC29" s="93">
        <f t="shared" si="801"/>
        <v>0</v>
      </c>
      <c r="WD29" s="88"/>
      <c r="WE29" s="88"/>
      <c r="WF29" s="94">
        <f t="shared" si="1034"/>
        <v>2263.2121187133971</v>
      </c>
      <c r="WG29" s="95">
        <f t="shared" si="802"/>
        <v>1.1612771866485874</v>
      </c>
      <c r="WH29" s="96">
        <f t="shared" si="1035"/>
        <v>0.28347297411118183</v>
      </c>
      <c r="WI29" s="92">
        <f t="shared" si="803"/>
        <v>3.5766598597346433E-2</v>
      </c>
      <c r="WJ29" s="93">
        <f t="shared" si="804"/>
        <v>60922.601322793686</v>
      </c>
      <c r="WK29" s="93">
        <f t="shared" si="805"/>
        <v>0</v>
      </c>
      <c r="WL29" s="88"/>
      <c r="WM29" s="88"/>
      <c r="WN29" s="94">
        <f t="shared" si="1036"/>
        <v>2263.2121187133971</v>
      </c>
      <c r="WO29" s="95">
        <f t="shared" si="806"/>
        <v>1.1612771866485874</v>
      </c>
      <c r="WP29" s="96">
        <f t="shared" si="1037"/>
        <v>0.28347297411118183</v>
      </c>
      <c r="WQ29" s="92">
        <f t="shared" si="807"/>
        <v>3.5766598597346433E-2</v>
      </c>
      <c r="WR29" s="93">
        <f t="shared" si="808"/>
        <v>60922.601322793686</v>
      </c>
      <c r="WS29" s="93">
        <f t="shared" si="809"/>
        <v>0</v>
      </c>
      <c r="WT29" s="88"/>
      <c r="WU29" s="88"/>
      <c r="WV29" s="94">
        <f t="shared" si="1038"/>
        <v>2263.2121187133971</v>
      </c>
      <c r="WW29" s="95">
        <f t="shared" si="810"/>
        <v>1.1612771866485874</v>
      </c>
      <c r="WX29" s="96">
        <f t="shared" si="1039"/>
        <v>0.28347297411118183</v>
      </c>
      <c r="WY29" s="92">
        <f t="shared" si="811"/>
        <v>3.5766598597346433E-2</v>
      </c>
      <c r="WZ29" s="93">
        <f t="shared" si="812"/>
        <v>60922.601322793686</v>
      </c>
      <c r="XA29" s="93">
        <f t="shared" si="813"/>
        <v>0</v>
      </c>
      <c r="XB29" s="88"/>
      <c r="XC29" s="88"/>
      <c r="XD29" s="94">
        <f t="shared" si="1040"/>
        <v>2263.2121187133971</v>
      </c>
      <c r="XE29" s="95">
        <f t="shared" si="814"/>
        <v>1.1612771866485874</v>
      </c>
      <c r="XF29" s="96">
        <f t="shared" si="1041"/>
        <v>0.28347297411118183</v>
      </c>
      <c r="XG29" s="92">
        <f t="shared" si="815"/>
        <v>3.5766598597346433E-2</v>
      </c>
      <c r="XH29" s="93">
        <f t="shared" si="816"/>
        <v>60922.601322793686</v>
      </c>
      <c r="XI29" s="93">
        <f t="shared" si="817"/>
        <v>0</v>
      </c>
      <c r="XJ29" s="88"/>
      <c r="XK29" s="88"/>
      <c r="XL29" s="94">
        <f t="shared" si="1042"/>
        <v>2263.2121187133971</v>
      </c>
      <c r="XM29" s="95">
        <f t="shared" si="818"/>
        <v>1.1612771866485874</v>
      </c>
      <c r="XN29" s="96">
        <f t="shared" si="1043"/>
        <v>0.28347297411118183</v>
      </c>
      <c r="XO29" s="92">
        <f t="shared" si="819"/>
        <v>3.5766598597346433E-2</v>
      </c>
      <c r="XP29" s="93">
        <f t="shared" si="820"/>
        <v>60922.601322793686</v>
      </c>
      <c r="XQ29" s="93">
        <f t="shared" si="821"/>
        <v>0</v>
      </c>
      <c r="XR29" s="88"/>
      <c r="XS29" s="88"/>
      <c r="XT29" s="94">
        <f t="shared" si="1044"/>
        <v>2263.2121187133971</v>
      </c>
      <c r="XU29" s="95">
        <f t="shared" si="822"/>
        <v>1.1612771866485874</v>
      </c>
      <c r="XV29" s="96">
        <f t="shared" si="1045"/>
        <v>0.28347297411118183</v>
      </c>
      <c r="XW29" s="92">
        <f t="shared" si="823"/>
        <v>3.5766598597346433E-2</v>
      </c>
      <c r="XX29" s="93">
        <f t="shared" si="824"/>
        <v>60922.601322793686</v>
      </c>
      <c r="XY29" s="93">
        <f t="shared" si="825"/>
        <v>0</v>
      </c>
      <c r="XZ29" s="88"/>
      <c r="YA29" s="88"/>
      <c r="YB29" s="94">
        <f t="shared" si="1046"/>
        <v>2263.2121187133971</v>
      </c>
      <c r="YC29" s="95">
        <f t="shared" si="826"/>
        <v>1.1612771866485874</v>
      </c>
      <c r="YD29" s="96">
        <f t="shared" si="1047"/>
        <v>0.28347297411118183</v>
      </c>
      <c r="YE29" s="92">
        <f t="shared" si="827"/>
        <v>3.5766598597346433E-2</v>
      </c>
      <c r="YF29" s="93">
        <f t="shared" si="828"/>
        <v>60922.601322793686</v>
      </c>
      <c r="YG29" s="93">
        <f t="shared" si="829"/>
        <v>0</v>
      </c>
      <c r="YH29" s="88"/>
      <c r="YI29" s="88"/>
      <c r="YJ29" s="94">
        <f t="shared" si="1048"/>
        <v>2263.2121187133971</v>
      </c>
      <c r="YK29" s="95">
        <f t="shared" si="830"/>
        <v>1.1612771866485874</v>
      </c>
      <c r="YL29" s="96">
        <f t="shared" si="1049"/>
        <v>0.28347297411118183</v>
      </c>
      <c r="YM29" s="92">
        <f t="shared" si="831"/>
        <v>3.5766598597346433E-2</v>
      </c>
      <c r="YN29" s="93">
        <f t="shared" si="832"/>
        <v>60922.601322793686</v>
      </c>
      <c r="YO29" s="93">
        <f t="shared" si="833"/>
        <v>0</v>
      </c>
      <c r="YP29" s="88"/>
      <c r="YQ29" s="88"/>
      <c r="YR29" s="94">
        <f t="shared" si="1050"/>
        <v>2263.2121187133971</v>
      </c>
      <c r="YS29" s="95">
        <f t="shared" si="834"/>
        <v>1.1612771866485874</v>
      </c>
      <c r="YT29" s="96">
        <f t="shared" si="1051"/>
        <v>0.28347297411118183</v>
      </c>
      <c r="YU29" s="92">
        <f t="shared" si="835"/>
        <v>3.5766598597346433E-2</v>
      </c>
      <c r="YV29" s="93">
        <f t="shared" si="836"/>
        <v>60922.601322793686</v>
      </c>
      <c r="YW29" s="93">
        <f t="shared" si="837"/>
        <v>0</v>
      </c>
      <c r="YX29" s="88"/>
      <c r="YY29" s="88"/>
      <c r="YZ29" s="94">
        <f t="shared" si="1052"/>
        <v>2263.2121187133971</v>
      </c>
      <c r="ZA29" s="95">
        <f t="shared" si="838"/>
        <v>1.1612771866485874</v>
      </c>
      <c r="ZB29" s="96">
        <f t="shared" si="1053"/>
        <v>0.28347297411118183</v>
      </c>
      <c r="ZC29" s="92">
        <f t="shared" si="839"/>
        <v>3.5766598597346433E-2</v>
      </c>
      <c r="ZD29" s="93">
        <f t="shared" si="840"/>
        <v>60922.601322793686</v>
      </c>
      <c r="ZE29" s="93">
        <f t="shared" si="841"/>
        <v>0</v>
      </c>
      <c r="ZF29" s="88"/>
      <c r="ZG29" s="88"/>
      <c r="ZH29" s="94">
        <f t="shared" si="1054"/>
        <v>2263.2121187133971</v>
      </c>
      <c r="ZI29" s="95">
        <f t="shared" si="842"/>
        <v>1.1612771866485874</v>
      </c>
      <c r="ZJ29" s="96">
        <f t="shared" si="1055"/>
        <v>0.28347297411118183</v>
      </c>
      <c r="ZK29" s="92">
        <f t="shared" si="843"/>
        <v>3.5766598597346433E-2</v>
      </c>
      <c r="ZL29" s="93">
        <f t="shared" si="844"/>
        <v>60922.601322793686</v>
      </c>
      <c r="ZM29" s="93">
        <f t="shared" si="845"/>
        <v>0</v>
      </c>
      <c r="ZN29" s="88"/>
      <c r="ZO29" s="88"/>
      <c r="ZP29" s="94">
        <f t="shared" si="1056"/>
        <v>2263.2121187133971</v>
      </c>
      <c r="ZQ29" s="95">
        <f t="shared" si="846"/>
        <v>1.1612771866485874</v>
      </c>
      <c r="ZR29" s="96">
        <f t="shared" si="1057"/>
        <v>0.28347297411118183</v>
      </c>
      <c r="ZS29" s="92">
        <f t="shared" si="847"/>
        <v>3.5766598597346433E-2</v>
      </c>
      <c r="ZT29" s="93">
        <f t="shared" si="848"/>
        <v>60922.601322793686</v>
      </c>
      <c r="ZU29" s="93">
        <f t="shared" si="849"/>
        <v>0</v>
      </c>
      <c r="ZV29" s="88"/>
      <c r="ZW29" s="88"/>
      <c r="ZX29" s="94">
        <f t="shared" si="1058"/>
        <v>2263.2121187133971</v>
      </c>
      <c r="ZY29" s="95">
        <f t="shared" si="850"/>
        <v>1.1612771866485874</v>
      </c>
      <c r="ZZ29" s="96">
        <f t="shared" si="1059"/>
        <v>0.28347297411118183</v>
      </c>
      <c r="AAA29" s="92">
        <f t="shared" si="851"/>
        <v>3.5766598597346433E-2</v>
      </c>
      <c r="AAB29" s="93">
        <f t="shared" si="852"/>
        <v>60922.601322793686</v>
      </c>
      <c r="AAC29" s="93">
        <f t="shared" si="853"/>
        <v>0</v>
      </c>
      <c r="AAD29" s="88"/>
      <c r="AAE29" s="88"/>
      <c r="AAF29" s="94">
        <f t="shared" si="1060"/>
        <v>2263.2121187133971</v>
      </c>
      <c r="AAG29" s="95">
        <f t="shared" si="854"/>
        <v>1.1612771866485874</v>
      </c>
      <c r="AAH29" s="96">
        <f t="shared" si="1061"/>
        <v>0.28347297411118183</v>
      </c>
      <c r="AAI29" s="92">
        <f t="shared" si="855"/>
        <v>3.5766598597346433E-2</v>
      </c>
      <c r="AAJ29" s="93">
        <f t="shared" si="856"/>
        <v>60922.601322793686</v>
      </c>
      <c r="AAK29" s="93">
        <f t="shared" si="857"/>
        <v>0</v>
      </c>
      <c r="AAL29" s="88"/>
      <c r="AAM29" s="88"/>
      <c r="AAN29" s="94">
        <f t="shared" si="1062"/>
        <v>2263.2121187133971</v>
      </c>
      <c r="AAO29" s="95">
        <f t="shared" si="858"/>
        <v>1.1612771866485874</v>
      </c>
      <c r="AAP29" s="96">
        <f t="shared" si="1063"/>
        <v>0.28347297411118183</v>
      </c>
      <c r="AAQ29" s="92">
        <f t="shared" si="859"/>
        <v>3.5766598597346433E-2</v>
      </c>
      <c r="AAR29" s="93">
        <f t="shared" si="860"/>
        <v>60922.601322793686</v>
      </c>
      <c r="AAS29" s="93">
        <f t="shared" si="861"/>
        <v>0</v>
      </c>
      <c r="AAT29" s="88"/>
      <c r="AAU29" s="88"/>
      <c r="AAV29" s="94">
        <f t="shared" si="1064"/>
        <v>2263.2121187133971</v>
      </c>
      <c r="AAW29" s="95">
        <f t="shared" si="862"/>
        <v>1.1612771866485874</v>
      </c>
      <c r="AAX29" s="96">
        <f t="shared" si="1065"/>
        <v>0.28347297411118183</v>
      </c>
      <c r="AAY29" s="92">
        <f t="shared" si="863"/>
        <v>3.5766598597346433E-2</v>
      </c>
      <c r="AAZ29" s="93">
        <f t="shared" si="864"/>
        <v>60922.601322793686</v>
      </c>
      <c r="ABA29" s="93">
        <f t="shared" si="865"/>
        <v>0</v>
      </c>
      <c r="ABB29" s="88"/>
      <c r="ABC29" s="88"/>
      <c r="ABD29" s="94">
        <f t="shared" si="1066"/>
        <v>2263.2121187133971</v>
      </c>
      <c r="ABE29" s="95">
        <f t="shared" si="866"/>
        <v>1.1612771866485874</v>
      </c>
      <c r="ABF29" s="96">
        <f t="shared" si="1067"/>
        <v>0.28347297411118183</v>
      </c>
      <c r="ABG29" s="92">
        <f t="shared" si="867"/>
        <v>3.5766598597346433E-2</v>
      </c>
      <c r="ABH29" s="93">
        <f t="shared" si="868"/>
        <v>60922.601322793686</v>
      </c>
      <c r="ABI29" s="93">
        <f t="shared" si="869"/>
        <v>0</v>
      </c>
      <c r="ABJ29" s="88"/>
      <c r="ABK29" s="88"/>
      <c r="ABL29" s="94">
        <f t="shared" si="1068"/>
        <v>2263.2121187133971</v>
      </c>
      <c r="ABM29" s="95">
        <f t="shared" si="870"/>
        <v>1.1612771866485874</v>
      </c>
      <c r="ABN29" s="96">
        <f t="shared" si="1069"/>
        <v>0.28347297411118183</v>
      </c>
      <c r="ABO29" s="92">
        <f t="shared" si="871"/>
        <v>3.5766598597346433E-2</v>
      </c>
      <c r="ABP29" s="93">
        <f t="shared" si="872"/>
        <v>60922.601322793686</v>
      </c>
      <c r="ABQ29" s="93">
        <f t="shared" si="873"/>
        <v>0</v>
      </c>
      <c r="ABR29" s="88"/>
      <c r="ABS29" s="88"/>
      <c r="ABT29" s="94">
        <f t="shared" si="1070"/>
        <v>2263.2121187133971</v>
      </c>
      <c r="ABU29" s="95">
        <f t="shared" si="874"/>
        <v>1.1612771866485874</v>
      </c>
      <c r="ABV29" s="96">
        <f t="shared" si="1071"/>
        <v>0.28347297411118183</v>
      </c>
      <c r="ABW29" s="92">
        <f t="shared" si="875"/>
        <v>3.5766598597346433E-2</v>
      </c>
      <c r="ABX29" s="93">
        <f t="shared" si="876"/>
        <v>60922.601322793686</v>
      </c>
      <c r="ABY29" s="93">
        <f t="shared" si="877"/>
        <v>0</v>
      </c>
      <c r="ABZ29" s="88"/>
      <c r="ACA29" s="88"/>
      <c r="ACB29" s="94">
        <f t="shared" si="1072"/>
        <v>2263.2121187133971</v>
      </c>
      <c r="ACC29" s="95">
        <f t="shared" si="878"/>
        <v>1.1612771866485874</v>
      </c>
      <c r="ACD29" s="96">
        <f t="shared" si="1073"/>
        <v>0.28347297411118183</v>
      </c>
      <c r="ACE29" s="92">
        <f t="shared" si="879"/>
        <v>3.5766598597346433E-2</v>
      </c>
      <c r="ACF29" s="93">
        <f t="shared" si="880"/>
        <v>60922.601322793686</v>
      </c>
      <c r="ACG29" s="93">
        <f t="shared" si="881"/>
        <v>0</v>
      </c>
      <c r="ACH29" s="88"/>
      <c r="ACI29" s="88"/>
      <c r="ACJ29" s="94">
        <f t="shared" si="1074"/>
        <v>2263.2121187133971</v>
      </c>
      <c r="ACK29" s="95">
        <f t="shared" si="882"/>
        <v>1.1612771866485874</v>
      </c>
      <c r="ACL29" s="96">
        <f t="shared" si="1075"/>
        <v>0.28347297411118183</v>
      </c>
      <c r="ACM29" s="92">
        <f t="shared" si="883"/>
        <v>3.5766598597346433E-2</v>
      </c>
      <c r="ACN29" s="93">
        <f t="shared" si="884"/>
        <v>60922.601322793686</v>
      </c>
      <c r="ACO29" s="93">
        <f t="shared" si="885"/>
        <v>0</v>
      </c>
      <c r="ACP29" s="88"/>
      <c r="ACQ29" s="88"/>
      <c r="ACR29" s="94">
        <f t="shared" si="1076"/>
        <v>2263.2121187133971</v>
      </c>
      <c r="ACS29" s="95">
        <f t="shared" si="886"/>
        <v>1.1612771866485874</v>
      </c>
      <c r="ACT29" s="96">
        <f t="shared" si="1077"/>
        <v>0.28347297411118183</v>
      </c>
      <c r="ACU29" s="92">
        <f t="shared" si="887"/>
        <v>3.5766598597346433E-2</v>
      </c>
      <c r="ACV29" s="93">
        <f t="shared" si="888"/>
        <v>60922.601322793686</v>
      </c>
      <c r="ACW29" s="93">
        <f t="shared" si="889"/>
        <v>0</v>
      </c>
      <c r="ACX29" s="88"/>
      <c r="ACY29" s="88"/>
      <c r="ACZ29" s="94">
        <f t="shared" si="1078"/>
        <v>2263.2121187133971</v>
      </c>
      <c r="ADA29" s="95">
        <f t="shared" si="890"/>
        <v>1.1612771866485874</v>
      </c>
      <c r="ADB29" s="96">
        <f t="shared" si="1079"/>
        <v>0.28347297411118183</v>
      </c>
      <c r="ADC29" s="92">
        <f t="shared" si="891"/>
        <v>3.5766598597346433E-2</v>
      </c>
      <c r="ADD29" s="93">
        <f t="shared" si="892"/>
        <v>60922.601322793686</v>
      </c>
      <c r="ADE29" s="93">
        <f t="shared" si="893"/>
        <v>0</v>
      </c>
      <c r="ADF29" s="88"/>
      <c r="ADG29" s="88"/>
      <c r="ADH29" s="94">
        <f t="shared" si="1080"/>
        <v>2263.2121187133971</v>
      </c>
      <c r="ADI29" s="95">
        <f t="shared" si="894"/>
        <v>1.1612771866485874</v>
      </c>
      <c r="ADJ29" s="96">
        <f t="shared" si="1081"/>
        <v>0.28347297411118183</v>
      </c>
      <c r="ADK29" s="92">
        <f t="shared" si="895"/>
        <v>3.5766598597346433E-2</v>
      </c>
      <c r="ADL29" s="93">
        <f t="shared" si="896"/>
        <v>60922.601322793686</v>
      </c>
      <c r="ADM29" s="93">
        <f t="shared" si="897"/>
        <v>0</v>
      </c>
      <c r="ADN29" s="88"/>
      <c r="ADO29" s="88"/>
      <c r="ADP29" s="94">
        <f t="shared" si="1082"/>
        <v>2263.2121187133971</v>
      </c>
      <c r="ADQ29" s="95">
        <f t="shared" si="898"/>
        <v>1.1612771866485874</v>
      </c>
      <c r="ADR29" s="96">
        <f t="shared" si="1083"/>
        <v>0.28347297411118183</v>
      </c>
      <c r="ADS29" s="92">
        <f t="shared" si="899"/>
        <v>3.5766598597346433E-2</v>
      </c>
      <c r="ADT29" s="93">
        <f t="shared" si="900"/>
        <v>60922.601322793686</v>
      </c>
      <c r="ADU29" s="93">
        <f t="shared" si="901"/>
        <v>0</v>
      </c>
      <c r="ADV29" s="88"/>
      <c r="ADW29" s="88"/>
      <c r="ADX29" s="94">
        <f t="shared" si="1084"/>
        <v>2263.2121187133971</v>
      </c>
      <c r="ADY29" s="95">
        <f t="shared" si="902"/>
        <v>1.1612771866485874</v>
      </c>
      <c r="ADZ29" s="96">
        <f t="shared" si="1085"/>
        <v>0.28347297411118183</v>
      </c>
      <c r="AEA29" s="92">
        <f t="shared" si="903"/>
        <v>3.5766598597346433E-2</v>
      </c>
      <c r="AEB29" s="93">
        <f t="shared" si="904"/>
        <v>60922.601322793686</v>
      </c>
      <c r="AEC29" s="93">
        <f t="shared" si="905"/>
        <v>0</v>
      </c>
      <c r="AED29" s="94">
        <f t="shared" si="1086"/>
        <v>1405425.6161825773</v>
      </c>
      <c r="AEE29" s="97">
        <f t="shared" si="906"/>
        <v>1734547.391755509</v>
      </c>
      <c r="AEF29" s="88" t="s">
        <v>17</v>
      </c>
    </row>
    <row r="30" spans="1:812" s="35" customFormat="1">
      <c r="A30" s="44" t="s">
        <v>151</v>
      </c>
      <c r="B30" s="88" t="s">
        <v>17</v>
      </c>
      <c r="C30" s="88" t="s">
        <v>17</v>
      </c>
      <c r="D30" s="88" t="s">
        <v>17</v>
      </c>
      <c r="E30" s="88" t="s">
        <v>17</v>
      </c>
      <c r="F30" s="88" t="s">
        <v>17</v>
      </c>
      <c r="G30" s="45">
        <f>'Исходные данные'!C32</f>
        <v>28210</v>
      </c>
      <c r="H30" s="45">
        <f>'Исходные данные'!D32</f>
        <v>37668200</v>
      </c>
      <c r="I30" s="89">
        <f>'Расчет поправочного коэф'!G31</f>
        <v>1.7099759466766968</v>
      </c>
      <c r="J30" s="45">
        <f t="shared" si="1088"/>
        <v>10623026.646352863</v>
      </c>
      <c r="K30" s="90">
        <f t="shared" si="486"/>
        <v>1711.8478073857805</v>
      </c>
      <c r="L30" s="91">
        <f t="shared" si="1089"/>
        <v>1.2827670729536138</v>
      </c>
      <c r="M30" s="91">
        <f t="shared" si="907"/>
        <v>0.75016673506235299</v>
      </c>
      <c r="N30" s="88" t="s">
        <v>17</v>
      </c>
      <c r="O30" s="92">
        <f t="shared" si="1090"/>
        <v>-0.56159271261553212</v>
      </c>
      <c r="P30" s="93">
        <f t="shared" si="1091"/>
        <v>0</v>
      </c>
      <c r="Q30" s="93">
        <f t="shared" si="1092"/>
        <v>0</v>
      </c>
      <c r="R30" s="88" t="s">
        <v>17</v>
      </c>
      <c r="S30" s="88" t="s">
        <v>17</v>
      </c>
      <c r="T30" s="94">
        <f t="shared" si="491"/>
        <v>1711.8478073857805</v>
      </c>
      <c r="U30" s="95">
        <f t="shared" si="1093"/>
        <v>1.2504389913706422</v>
      </c>
      <c r="V30" s="96">
        <f t="shared" si="908"/>
        <v>0.73126115826415261</v>
      </c>
      <c r="W30" s="92">
        <f t="shared" si="1094"/>
        <v>-0.53245651548788064</v>
      </c>
      <c r="X30" s="93">
        <f t="shared" si="1095"/>
        <v>0</v>
      </c>
      <c r="Y30" s="93">
        <f t="shared" si="1096"/>
        <v>0</v>
      </c>
      <c r="Z30" s="88" t="s">
        <v>17</v>
      </c>
      <c r="AA30" s="88" t="s">
        <v>17</v>
      </c>
      <c r="AB30" s="94">
        <f t="shared" si="496"/>
        <v>1711.8478073857805</v>
      </c>
      <c r="AC30" s="95">
        <f t="shared" si="1097"/>
        <v>1.2202658072186161</v>
      </c>
      <c r="AD30" s="96">
        <f t="shared" si="909"/>
        <v>0.7136157731283751</v>
      </c>
      <c r="AE30" s="92">
        <f t="shared" si="1098"/>
        <v>-0.50521706819594103</v>
      </c>
      <c r="AF30" s="93">
        <f t="shared" si="1099"/>
        <v>0</v>
      </c>
      <c r="AG30" s="93">
        <f t="shared" si="1100"/>
        <v>0</v>
      </c>
      <c r="AH30" s="88" t="s">
        <v>17</v>
      </c>
      <c r="AI30" s="88" t="s">
        <v>17</v>
      </c>
      <c r="AJ30" s="94">
        <f t="shared" si="501"/>
        <v>1711.8478073857805</v>
      </c>
      <c r="AK30" s="95">
        <f t="shared" si="1101"/>
        <v>1.1920126324912175</v>
      </c>
      <c r="AL30" s="96">
        <f t="shared" si="910"/>
        <v>0.69709321631562693</v>
      </c>
      <c r="AM30" s="92">
        <f t="shared" si="1102"/>
        <v>-0.47967495014251016</v>
      </c>
      <c r="AN30" s="93">
        <f t="shared" si="1103"/>
        <v>0</v>
      </c>
      <c r="AO30" s="93">
        <f t="shared" si="1104"/>
        <v>0</v>
      </c>
      <c r="AP30" s="88" t="s">
        <v>17</v>
      </c>
      <c r="AQ30" s="88" t="s">
        <v>17</v>
      </c>
      <c r="AR30" s="94">
        <f t="shared" si="506"/>
        <v>1711.8478073857805</v>
      </c>
      <c r="AS30" s="95">
        <f t="shared" si="1105"/>
        <v>1.1654820115622213</v>
      </c>
      <c r="AT30" s="96">
        <f t="shared" si="911"/>
        <v>0.68157801507518967</v>
      </c>
      <c r="AU30" s="92">
        <f t="shared" si="1106"/>
        <v>-0.45566158791549594</v>
      </c>
      <c r="AV30" s="93">
        <f t="shared" si="1107"/>
        <v>0</v>
      </c>
      <c r="AW30" s="93">
        <f t="shared" si="1108"/>
        <v>0</v>
      </c>
      <c r="AX30" s="88" t="s">
        <v>17</v>
      </c>
      <c r="AY30" s="88" t="s">
        <v>17</v>
      </c>
      <c r="AZ30" s="94">
        <f t="shared" si="511"/>
        <v>1711.8478073857805</v>
      </c>
      <c r="BA30" s="95">
        <f t="shared" si="1109"/>
        <v>1.1405062378168243</v>
      </c>
      <c r="BB30" s="96">
        <f t="shared" si="912"/>
        <v>0.66697209398376323</v>
      </c>
      <c r="BC30" s="92">
        <f t="shared" si="1110"/>
        <v>-0.43303299259711459</v>
      </c>
      <c r="BD30" s="93">
        <f t="shared" si="1111"/>
        <v>0</v>
      </c>
      <c r="BE30" s="93">
        <f t="shared" si="1112"/>
        <v>0</v>
      </c>
      <c r="BF30" s="88" t="s">
        <v>17</v>
      </c>
      <c r="BG30" s="88" t="s">
        <v>17</v>
      </c>
      <c r="BH30" s="94">
        <f t="shared" si="516"/>
        <v>1711.8478073857805</v>
      </c>
      <c r="BI30" s="95">
        <f t="shared" si="1113"/>
        <v>1.1169415098154691</v>
      </c>
      <c r="BJ30" s="96">
        <f t="shared" si="913"/>
        <v>0.65319135744933843</v>
      </c>
      <c r="BK30" s="92">
        <f t="shared" si="1114"/>
        <v>-0.41166500370308556</v>
      </c>
      <c r="BL30" s="93">
        <f t="shared" si="1115"/>
        <v>0</v>
      </c>
      <c r="BM30" s="93">
        <f t="shared" si="1116"/>
        <v>0</v>
      </c>
      <c r="BN30" s="88" t="s">
        <v>17</v>
      </c>
      <c r="BO30" s="88" t="s">
        <v>17</v>
      </c>
      <c r="BP30" s="94">
        <f t="shared" si="521"/>
        <v>1711.8478073857805</v>
      </c>
      <c r="BQ30" s="95">
        <f t="shared" si="1117"/>
        <v>1.0946634415854275</v>
      </c>
      <c r="BR30" s="96">
        <f t="shared" si="914"/>
        <v>0.64016306411378676</v>
      </c>
      <c r="BS30" s="92">
        <f t="shared" si="1118"/>
        <v>-0.39144963711813102</v>
      </c>
      <c r="BT30" s="93">
        <f t="shared" si="1119"/>
        <v>0</v>
      </c>
      <c r="BU30" s="93">
        <f t="shared" si="1120"/>
        <v>0</v>
      </c>
      <c r="BV30" s="88" t="s">
        <v>17</v>
      </c>
      <c r="BW30" s="88" t="s">
        <v>17</v>
      </c>
      <c r="BX30" s="94">
        <f t="shared" si="526"/>
        <v>1711.8478073857805</v>
      </c>
      <c r="BY30" s="95">
        <f t="shared" si="1121"/>
        <v>1.0735635791262987</v>
      </c>
      <c r="BZ30" s="96">
        <f t="shared" si="915"/>
        <v>0.62782378969291797</v>
      </c>
      <c r="CA30" s="92">
        <f t="shared" si="1122"/>
        <v>-0.37229225011111783</v>
      </c>
      <c r="CB30" s="93">
        <f t="shared" si="1123"/>
        <v>0</v>
      </c>
      <c r="CC30" s="93">
        <f t="shared" si="1124"/>
        <v>0</v>
      </c>
      <c r="CD30" s="88" t="s">
        <v>17</v>
      </c>
      <c r="CE30" s="88" t="s">
        <v>17</v>
      </c>
      <c r="CF30" s="94">
        <f t="shared" si="531"/>
        <v>1711.8478073857805</v>
      </c>
      <c r="CG30" s="95">
        <f t="shared" si="1125"/>
        <v>1.0535466713237007</v>
      </c>
      <c r="CH30" s="96">
        <f t="shared" si="916"/>
        <v>0.61611783099712425</v>
      </c>
      <c r="CI30" s="92">
        <f t="shared" si="1126"/>
        <v>-0.35410931694980785</v>
      </c>
      <c r="CJ30" s="93">
        <f t="shared" si="1127"/>
        <v>0</v>
      </c>
      <c r="CK30" s="93">
        <f t="shared" si="1168"/>
        <v>0</v>
      </c>
      <c r="CL30" s="88" t="s">
        <v>17</v>
      </c>
      <c r="CM30" s="88" t="s">
        <v>17</v>
      </c>
      <c r="CN30" s="94">
        <f t="shared" si="536"/>
        <v>1711.8478073857805</v>
      </c>
      <c r="CO30" s="95">
        <f t="shared" si="1128"/>
        <v>1.0345285113922342</v>
      </c>
      <c r="CP30" s="96">
        <f t="shared" si="917"/>
        <v>0.60499594359956888</v>
      </c>
      <c r="CQ30" s="92">
        <f t="shared" si="1129"/>
        <v>-0.33682666515238091</v>
      </c>
      <c r="CR30" s="93">
        <f t="shared" si="1130"/>
        <v>0</v>
      </c>
      <c r="CS30" s="93">
        <f t="shared" si="1131"/>
        <v>0</v>
      </c>
      <c r="CT30" s="88" t="s">
        <v>17</v>
      </c>
      <c r="CU30" s="88" t="s">
        <v>17</v>
      </c>
      <c r="CV30" s="94">
        <f t="shared" si="541"/>
        <v>1711.8478073857805</v>
      </c>
      <c r="CW30" s="95">
        <f t="shared" si="1132"/>
        <v>1.0164342134523618</v>
      </c>
      <c r="CX30" s="96">
        <f t="shared" si="918"/>
        <v>0.59441433397222976</v>
      </c>
      <c r="CY30" s="92">
        <f t="shared" si="1133"/>
        <v>-0.32037806250980522</v>
      </c>
      <c r="CZ30" s="93">
        <f t="shared" si="1134"/>
        <v>0</v>
      </c>
      <c r="DA30" s="93">
        <f t="shared" si="1135"/>
        <v>0</v>
      </c>
      <c r="DB30" s="88" t="s">
        <v>17</v>
      </c>
      <c r="DC30" s="88" t="s">
        <v>17</v>
      </c>
      <c r="DD30" s="94">
        <f t="shared" si="546"/>
        <v>1711.8478073857805</v>
      </c>
      <c r="DE30" s="95">
        <f t="shared" si="1136"/>
        <v>0.99919682375948815</v>
      </c>
      <c r="DF30" s="96">
        <f t="shared" si="919"/>
        <v>0.58433384732773974</v>
      </c>
      <c r="DG30" s="92">
        <f t="shared" si="1137"/>
        <v>-0.30470407371278413</v>
      </c>
      <c r="DH30" s="93">
        <f t="shared" si="1138"/>
        <v>0</v>
      </c>
      <c r="DI30" s="93">
        <f t="shared" si="1139"/>
        <v>0</v>
      </c>
      <c r="DJ30" s="88" t="s">
        <v>17</v>
      </c>
      <c r="DK30" s="88" t="s">
        <v>17</v>
      </c>
      <c r="DL30" s="94">
        <f t="shared" si="551"/>
        <v>1711.8478073857805</v>
      </c>
      <c r="DM30" s="95">
        <f t="shared" si="1140"/>
        <v>0.98275619144937265</v>
      </c>
      <c r="DN30" s="96">
        <f t="shared" si="920"/>
        <v>0.57471930722729703</v>
      </c>
      <c r="DO30" s="92">
        <f t="shared" si="1141"/>
        <v>-0.28975112612778769</v>
      </c>
      <c r="DP30" s="93">
        <f t="shared" si="1142"/>
        <v>0</v>
      </c>
      <c r="DQ30" s="93">
        <f t="shared" si="1143"/>
        <v>0</v>
      </c>
      <c r="DR30" s="88" t="s">
        <v>17</v>
      </c>
      <c r="DS30" s="88" t="s">
        <v>17</v>
      </c>
      <c r="DT30" s="94">
        <f t="shared" si="556"/>
        <v>1711.8478073857805</v>
      </c>
      <c r="DU30" s="95">
        <f t="shared" si="1144"/>
        <v>0.96705804220225244</v>
      </c>
      <c r="DV30" s="96">
        <f t="shared" si="921"/>
        <v>0.56553897385615859</v>
      </c>
      <c r="DW30" s="92">
        <f t="shared" si="1145"/>
        <v>-0.27547073932803151</v>
      </c>
      <c r="DX30" s="93">
        <f t="shared" si="1146"/>
        <v>0</v>
      </c>
      <c r="DY30" s="93">
        <f t="shared" si="1147"/>
        <v>0</v>
      </c>
      <c r="DZ30" s="88" t="s">
        <v>17</v>
      </c>
      <c r="EA30" s="88" t="s">
        <v>17</v>
      </c>
      <c r="EB30" s="94">
        <f t="shared" si="561"/>
        <v>1711.8478073857805</v>
      </c>
      <c r="EC30" s="95">
        <f t="shared" si="1148"/>
        <v>0.95205321188283398</v>
      </c>
      <c r="ED30" s="96">
        <f t="shared" si="922"/>
        <v>0.55676409585358777</v>
      </c>
      <c r="EE30" s="92">
        <f t="shared" si="1149"/>
        <v>-0.26181888401926723</v>
      </c>
      <c r="EF30" s="93">
        <f t="shared" si="1150"/>
        <v>0</v>
      </c>
      <c r="EG30" s="93">
        <f t="shared" si="1151"/>
        <v>0</v>
      </c>
      <c r="EH30" s="88" t="s">
        <v>17</v>
      </c>
      <c r="EI30" s="88" t="s">
        <v>17</v>
      </c>
      <c r="EJ30" s="94">
        <f t="shared" si="566"/>
        <v>1711.8478073857805</v>
      </c>
      <c r="EK30" s="95">
        <f t="shared" si="1152"/>
        <v>0.93758338417316267</v>
      </c>
      <c r="EL30" s="96">
        <f t="shared" si="923"/>
        <v>0.54830208927519519</v>
      </c>
      <c r="EM30" s="92">
        <f t="shared" si="1153"/>
        <v>-0.24862883812097247</v>
      </c>
      <c r="EN30" s="93">
        <f t="shared" si="1154"/>
        <v>0</v>
      </c>
      <c r="EO30" s="93">
        <f t="shared" si="1155"/>
        <v>0</v>
      </c>
      <c r="EP30" s="88" t="s">
        <v>17</v>
      </c>
      <c r="EQ30" s="88" t="s">
        <v>17</v>
      </c>
      <c r="ER30" s="94">
        <f t="shared" si="571"/>
        <v>1711.8478073857805</v>
      </c>
      <c r="ES30" s="95">
        <f t="shared" si="1156"/>
        <v>0.92354876351946047</v>
      </c>
      <c r="ET30" s="96">
        <f t="shared" si="924"/>
        <v>0.54009459332709242</v>
      </c>
      <c r="EU30" s="92">
        <f>EQ$31-ET30</f>
        <v>-0.23580454155302405</v>
      </c>
      <c r="EV30" s="93">
        <f t="shared" si="1158"/>
        <v>0</v>
      </c>
      <c r="EW30" s="93">
        <f t="shared" si="1159"/>
        <v>0</v>
      </c>
      <c r="EX30" s="88" t="s">
        <v>17</v>
      </c>
      <c r="EY30" s="88" t="s">
        <v>17</v>
      </c>
      <c r="EZ30" s="94">
        <f t="shared" si="576"/>
        <v>1711.8478073857805</v>
      </c>
      <c r="FA30" s="95">
        <f t="shared" si="1160"/>
        <v>0.90994423777878708</v>
      </c>
      <c r="FB30" s="96">
        <f t="shared" si="925"/>
        <v>0.53213861840995191</v>
      </c>
      <c r="FC30" s="92">
        <f t="shared" si="1161"/>
        <v>-0.22335615107164053</v>
      </c>
      <c r="FD30" s="93">
        <f t="shared" si="1162"/>
        <v>0</v>
      </c>
      <c r="FE30" s="93">
        <f t="shared" si="1163"/>
        <v>0</v>
      </c>
      <c r="FF30" s="88" t="s">
        <v>17</v>
      </c>
      <c r="FG30" s="88" t="s">
        <v>17</v>
      </c>
      <c r="FH30" s="94">
        <f t="shared" si="581"/>
        <v>1711.8478073857805</v>
      </c>
      <c r="FI30" s="95">
        <f t="shared" si="1164"/>
        <v>0.89675957943878148</v>
      </c>
      <c r="FJ30" s="96">
        <f t="shared" si="926"/>
        <v>0.52442818343826136</v>
      </c>
      <c r="FK30" s="92">
        <f t="shared" si="1165"/>
        <v>-0.21128278289023872</v>
      </c>
      <c r="FL30" s="93">
        <f t="shared" si="1166"/>
        <v>0</v>
      </c>
      <c r="FM30" s="93">
        <f t="shared" si="1167"/>
        <v>0</v>
      </c>
      <c r="FN30" s="88" t="s">
        <v>17</v>
      </c>
      <c r="FO30" s="88" t="s">
        <v>17</v>
      </c>
      <c r="FP30" s="94">
        <f t="shared" si="927"/>
        <v>1711.8478073857805</v>
      </c>
      <c r="FQ30" s="95">
        <f t="shared" si="586"/>
        <v>0.88398174398488216</v>
      </c>
      <c r="FR30" s="96">
        <f t="shared" si="928"/>
        <v>0.51695565993362802</v>
      </c>
      <c r="FS30" s="92">
        <f t="shared" si="587"/>
        <v>-0.19957726594446534</v>
      </c>
      <c r="FT30" s="93">
        <f t="shared" si="588"/>
        <v>0</v>
      </c>
      <c r="FU30" s="93">
        <f t="shared" si="589"/>
        <v>0</v>
      </c>
      <c r="FV30" s="88" t="s">
        <v>17</v>
      </c>
      <c r="FW30" s="88" t="s">
        <v>17</v>
      </c>
      <c r="FX30" s="94">
        <f t="shared" si="929"/>
        <v>1711.8478073857805</v>
      </c>
      <c r="FY30" s="95">
        <f t="shared" si="590"/>
        <v>0.87836654341601039</v>
      </c>
      <c r="FZ30" s="96">
        <f t="shared" si="930"/>
        <v>0.51367187072022724</v>
      </c>
      <c r="GA30" s="92">
        <f t="shared" si="591"/>
        <v>-0.19443229801169898</v>
      </c>
      <c r="GB30" s="93">
        <f t="shared" si="592"/>
        <v>0</v>
      </c>
      <c r="GC30" s="93">
        <f t="shared" si="593"/>
        <v>0</v>
      </c>
      <c r="GD30" s="88" t="s">
        <v>17</v>
      </c>
      <c r="GE30" s="88" t="s">
        <v>17</v>
      </c>
      <c r="GF30" s="94">
        <f t="shared" si="931"/>
        <v>1711.8478073857805</v>
      </c>
      <c r="GG30" s="95">
        <f t="shared" si="594"/>
        <v>0.87836654341601039</v>
      </c>
      <c r="GH30" s="96">
        <f t="shared" si="932"/>
        <v>0.51367187072022724</v>
      </c>
      <c r="GI30" s="92">
        <f t="shared" si="595"/>
        <v>-0.19443229801169898</v>
      </c>
      <c r="GJ30" s="93">
        <f t="shared" si="596"/>
        <v>0</v>
      </c>
      <c r="GK30" s="93">
        <f t="shared" si="597"/>
        <v>0</v>
      </c>
      <c r="GL30" s="88"/>
      <c r="GM30" s="88"/>
      <c r="GN30" s="94">
        <f t="shared" si="933"/>
        <v>1711.8478073857805</v>
      </c>
      <c r="GO30" s="95">
        <f t="shared" si="598"/>
        <v>0.87836654341601039</v>
      </c>
      <c r="GP30" s="96">
        <f t="shared" si="934"/>
        <v>0.51367187072022724</v>
      </c>
      <c r="GQ30" s="92">
        <f t="shared" si="599"/>
        <v>-0.19443229801169898</v>
      </c>
      <c r="GR30" s="93">
        <f t="shared" si="600"/>
        <v>0</v>
      </c>
      <c r="GS30" s="93">
        <f t="shared" si="601"/>
        <v>0</v>
      </c>
      <c r="GT30" s="88"/>
      <c r="GU30" s="88"/>
      <c r="GV30" s="94">
        <f t="shared" si="1087"/>
        <v>1711.8478073857805</v>
      </c>
      <c r="GW30" s="95">
        <f t="shared" si="602"/>
        <v>0.87836654341601039</v>
      </c>
      <c r="GX30" s="96">
        <f t="shared" si="935"/>
        <v>0.51367187072022724</v>
      </c>
      <c r="GY30" s="92">
        <f t="shared" si="603"/>
        <v>-0.19443229801169898</v>
      </c>
      <c r="GZ30" s="93">
        <f t="shared" si="604"/>
        <v>0</v>
      </c>
      <c r="HA30" s="93">
        <f t="shared" si="605"/>
        <v>0</v>
      </c>
      <c r="HB30" s="88"/>
      <c r="HC30" s="88"/>
      <c r="HD30" s="94">
        <f t="shared" si="936"/>
        <v>1711.8478073857805</v>
      </c>
      <c r="HE30" s="95">
        <f t="shared" si="606"/>
        <v>0.87836654341601039</v>
      </c>
      <c r="HF30" s="96">
        <f t="shared" si="937"/>
        <v>0.51367187072022724</v>
      </c>
      <c r="HG30" s="92">
        <f t="shared" si="607"/>
        <v>-0.19443229801169898</v>
      </c>
      <c r="HH30" s="93">
        <f t="shared" si="608"/>
        <v>0</v>
      </c>
      <c r="HI30" s="93">
        <f t="shared" si="609"/>
        <v>0</v>
      </c>
      <c r="HJ30" s="88"/>
      <c r="HK30" s="88"/>
      <c r="HL30" s="94">
        <f t="shared" si="938"/>
        <v>1711.8478073857805</v>
      </c>
      <c r="HM30" s="95">
        <f t="shared" si="610"/>
        <v>0.87836654341601039</v>
      </c>
      <c r="HN30" s="96">
        <f t="shared" si="939"/>
        <v>0.51367187072022724</v>
      </c>
      <c r="HO30" s="92">
        <f t="shared" si="611"/>
        <v>-0.19443229801169898</v>
      </c>
      <c r="HP30" s="93">
        <f t="shared" si="612"/>
        <v>0</v>
      </c>
      <c r="HQ30" s="93">
        <f t="shared" si="613"/>
        <v>0</v>
      </c>
      <c r="HR30" s="88"/>
      <c r="HS30" s="88"/>
      <c r="HT30" s="94">
        <f t="shared" si="940"/>
        <v>1711.8478073857805</v>
      </c>
      <c r="HU30" s="95">
        <f t="shared" si="614"/>
        <v>0.87836654341601039</v>
      </c>
      <c r="HV30" s="96">
        <f t="shared" si="941"/>
        <v>0.51367187072022724</v>
      </c>
      <c r="HW30" s="92">
        <f t="shared" si="615"/>
        <v>-0.19443229801169898</v>
      </c>
      <c r="HX30" s="93">
        <f t="shared" si="616"/>
        <v>0</v>
      </c>
      <c r="HY30" s="93">
        <f t="shared" si="617"/>
        <v>0</v>
      </c>
      <c r="HZ30" s="88"/>
      <c r="IA30" s="88"/>
      <c r="IB30" s="94">
        <f t="shared" si="942"/>
        <v>1711.8478073857805</v>
      </c>
      <c r="IC30" s="95">
        <f t="shared" si="618"/>
        <v>0.87836654341601039</v>
      </c>
      <c r="ID30" s="96">
        <f t="shared" si="943"/>
        <v>0.51367187072022724</v>
      </c>
      <c r="IE30" s="92">
        <f t="shared" si="619"/>
        <v>-0.19443229801169898</v>
      </c>
      <c r="IF30" s="93">
        <f t="shared" si="620"/>
        <v>0</v>
      </c>
      <c r="IG30" s="93">
        <f t="shared" si="621"/>
        <v>0</v>
      </c>
      <c r="IH30" s="88"/>
      <c r="II30" s="88"/>
      <c r="IJ30" s="94">
        <f t="shared" si="944"/>
        <v>1711.8478073857805</v>
      </c>
      <c r="IK30" s="95">
        <f t="shared" si="622"/>
        <v>0.87836654341601039</v>
      </c>
      <c r="IL30" s="96">
        <f t="shared" si="945"/>
        <v>0.51367187072022724</v>
      </c>
      <c r="IM30" s="92">
        <f t="shared" si="623"/>
        <v>-0.19443229801169898</v>
      </c>
      <c r="IN30" s="93">
        <f t="shared" si="624"/>
        <v>0</v>
      </c>
      <c r="IO30" s="93">
        <f t="shared" si="625"/>
        <v>0</v>
      </c>
      <c r="IP30" s="88"/>
      <c r="IQ30" s="88"/>
      <c r="IR30" s="94">
        <f t="shared" si="946"/>
        <v>1711.8478073857805</v>
      </c>
      <c r="IS30" s="95">
        <f t="shared" si="626"/>
        <v>0.87836654341601039</v>
      </c>
      <c r="IT30" s="96">
        <f t="shared" si="947"/>
        <v>0.51367187072022724</v>
      </c>
      <c r="IU30" s="92">
        <f t="shared" si="627"/>
        <v>-0.19443229801169898</v>
      </c>
      <c r="IV30" s="93">
        <f t="shared" si="628"/>
        <v>0</v>
      </c>
      <c r="IW30" s="93">
        <f t="shared" si="629"/>
        <v>0</v>
      </c>
      <c r="IX30" s="88"/>
      <c r="IY30" s="88"/>
      <c r="IZ30" s="94">
        <f t="shared" si="948"/>
        <v>1711.8478073857805</v>
      </c>
      <c r="JA30" s="95">
        <f t="shared" si="630"/>
        <v>0.87836654341601039</v>
      </c>
      <c r="JB30" s="96">
        <f t="shared" si="949"/>
        <v>0.51367187072022724</v>
      </c>
      <c r="JC30" s="92">
        <f t="shared" si="631"/>
        <v>-0.19443229801169898</v>
      </c>
      <c r="JD30" s="93">
        <f t="shared" si="632"/>
        <v>0</v>
      </c>
      <c r="JE30" s="93">
        <f t="shared" si="633"/>
        <v>0</v>
      </c>
      <c r="JF30" s="88"/>
      <c r="JG30" s="88"/>
      <c r="JH30" s="94">
        <f t="shared" si="950"/>
        <v>1711.8478073857805</v>
      </c>
      <c r="JI30" s="95">
        <f t="shared" si="634"/>
        <v>0.87836654341601039</v>
      </c>
      <c r="JJ30" s="96">
        <f t="shared" si="951"/>
        <v>0.51367187072022724</v>
      </c>
      <c r="JK30" s="92">
        <f t="shared" si="635"/>
        <v>-0.19443229801169898</v>
      </c>
      <c r="JL30" s="93">
        <f t="shared" si="636"/>
        <v>0</v>
      </c>
      <c r="JM30" s="93">
        <f t="shared" si="637"/>
        <v>0</v>
      </c>
      <c r="JN30" s="88"/>
      <c r="JO30" s="88"/>
      <c r="JP30" s="94">
        <f t="shared" si="952"/>
        <v>1711.8478073857805</v>
      </c>
      <c r="JQ30" s="95">
        <f t="shared" si="638"/>
        <v>0.87836654341601039</v>
      </c>
      <c r="JR30" s="96">
        <f t="shared" si="953"/>
        <v>0.51367187072022724</v>
      </c>
      <c r="JS30" s="92">
        <f t="shared" si="639"/>
        <v>-0.19443229801169898</v>
      </c>
      <c r="JT30" s="93">
        <f t="shared" si="640"/>
        <v>0</v>
      </c>
      <c r="JU30" s="93">
        <f t="shared" si="641"/>
        <v>0</v>
      </c>
      <c r="JV30" s="88"/>
      <c r="JW30" s="88"/>
      <c r="JX30" s="94">
        <f t="shared" si="954"/>
        <v>1711.8478073857805</v>
      </c>
      <c r="JY30" s="95">
        <f t="shared" si="642"/>
        <v>0.87836654341601039</v>
      </c>
      <c r="JZ30" s="96">
        <f t="shared" si="955"/>
        <v>0.51367187072022724</v>
      </c>
      <c r="KA30" s="92">
        <f t="shared" si="643"/>
        <v>-0.19443229801169898</v>
      </c>
      <c r="KB30" s="93">
        <f t="shared" si="644"/>
        <v>0</v>
      </c>
      <c r="KC30" s="93">
        <f t="shared" si="645"/>
        <v>0</v>
      </c>
      <c r="KD30" s="88"/>
      <c r="KE30" s="88"/>
      <c r="KF30" s="94">
        <f t="shared" si="956"/>
        <v>1711.8478073857805</v>
      </c>
      <c r="KG30" s="95">
        <f t="shared" si="646"/>
        <v>0.87836654341601039</v>
      </c>
      <c r="KH30" s="96">
        <f t="shared" si="957"/>
        <v>0.51367187072022724</v>
      </c>
      <c r="KI30" s="92">
        <f t="shared" si="647"/>
        <v>-0.19443229801169898</v>
      </c>
      <c r="KJ30" s="93">
        <f t="shared" si="648"/>
        <v>0</v>
      </c>
      <c r="KK30" s="93">
        <f t="shared" si="649"/>
        <v>0</v>
      </c>
      <c r="KL30" s="88"/>
      <c r="KM30" s="88"/>
      <c r="KN30" s="94">
        <f t="shared" si="958"/>
        <v>1711.8478073857805</v>
      </c>
      <c r="KO30" s="95">
        <f t="shared" si="650"/>
        <v>0.87836654341601039</v>
      </c>
      <c r="KP30" s="96">
        <f t="shared" si="959"/>
        <v>0.51367187072022724</v>
      </c>
      <c r="KQ30" s="92">
        <f t="shared" si="651"/>
        <v>-0.19443229801169898</v>
      </c>
      <c r="KR30" s="93">
        <f t="shared" si="652"/>
        <v>0</v>
      </c>
      <c r="KS30" s="93">
        <f t="shared" si="653"/>
        <v>0</v>
      </c>
      <c r="KT30" s="88"/>
      <c r="KU30" s="88"/>
      <c r="KV30" s="94">
        <f t="shared" si="960"/>
        <v>1711.8478073857805</v>
      </c>
      <c r="KW30" s="95">
        <f t="shared" si="654"/>
        <v>0.87836654341601039</v>
      </c>
      <c r="KX30" s="96">
        <f t="shared" si="961"/>
        <v>0.51367187072022724</v>
      </c>
      <c r="KY30" s="92">
        <f t="shared" si="655"/>
        <v>-0.19443229801169898</v>
      </c>
      <c r="KZ30" s="93">
        <f t="shared" si="656"/>
        <v>0</v>
      </c>
      <c r="LA30" s="93">
        <f t="shared" si="657"/>
        <v>0</v>
      </c>
      <c r="LB30" s="88"/>
      <c r="LC30" s="88"/>
      <c r="LD30" s="94">
        <f t="shared" si="962"/>
        <v>1711.8478073857805</v>
      </c>
      <c r="LE30" s="95">
        <f t="shared" si="658"/>
        <v>0.87836654341601039</v>
      </c>
      <c r="LF30" s="96">
        <f t="shared" si="963"/>
        <v>0.51367187072022724</v>
      </c>
      <c r="LG30" s="92">
        <f t="shared" si="659"/>
        <v>-0.19443229801169898</v>
      </c>
      <c r="LH30" s="93">
        <f t="shared" si="660"/>
        <v>0</v>
      </c>
      <c r="LI30" s="93">
        <f t="shared" si="661"/>
        <v>0</v>
      </c>
      <c r="LJ30" s="88"/>
      <c r="LK30" s="88"/>
      <c r="LL30" s="94">
        <f t="shared" si="964"/>
        <v>1711.8478073857805</v>
      </c>
      <c r="LM30" s="95">
        <f t="shared" si="662"/>
        <v>0.87836654341601039</v>
      </c>
      <c r="LN30" s="96">
        <f t="shared" si="965"/>
        <v>0.51367187072022724</v>
      </c>
      <c r="LO30" s="92">
        <f t="shared" si="663"/>
        <v>-0.19443229801169898</v>
      </c>
      <c r="LP30" s="93">
        <f t="shared" si="664"/>
        <v>0</v>
      </c>
      <c r="LQ30" s="93">
        <f t="shared" si="665"/>
        <v>0</v>
      </c>
      <c r="LR30" s="88"/>
      <c r="LS30" s="88"/>
      <c r="LT30" s="94">
        <f t="shared" si="966"/>
        <v>1711.8478073857805</v>
      </c>
      <c r="LU30" s="95">
        <f>LT30/LT$31</f>
        <v>0.87836654341601039</v>
      </c>
      <c r="LV30" s="96">
        <f>LU30/$I30</f>
        <v>0.51367187072022724</v>
      </c>
      <c r="LW30" s="92">
        <f>LS$31-LV30</f>
        <v>-0.19443229801169898</v>
      </c>
      <c r="LX30" s="93">
        <f t="shared" si="668"/>
        <v>0</v>
      </c>
      <c r="LY30" s="93">
        <f t="shared" si="669"/>
        <v>0</v>
      </c>
      <c r="LZ30" s="88"/>
      <c r="MA30" s="88"/>
      <c r="MB30" s="94">
        <f t="shared" si="968"/>
        <v>1711.8478073857805</v>
      </c>
      <c r="MC30" s="95">
        <f t="shared" si="670"/>
        <v>0.87836654341601039</v>
      </c>
      <c r="MD30" s="96">
        <f t="shared" si="969"/>
        <v>0.51367187072022724</v>
      </c>
      <c r="ME30" s="92">
        <f t="shared" si="671"/>
        <v>-0.19443229801169898</v>
      </c>
      <c r="MF30" s="93">
        <f t="shared" si="672"/>
        <v>0</v>
      </c>
      <c r="MG30" s="93">
        <f t="shared" si="673"/>
        <v>0</v>
      </c>
      <c r="MH30" s="88"/>
      <c r="MI30" s="88"/>
      <c r="MJ30" s="94">
        <f t="shared" si="970"/>
        <v>1711.8478073857805</v>
      </c>
      <c r="MK30" s="95">
        <f t="shared" si="674"/>
        <v>0.87836654341601039</v>
      </c>
      <c r="ML30" s="96">
        <f t="shared" si="971"/>
        <v>0.51367187072022724</v>
      </c>
      <c r="MM30" s="92">
        <f t="shared" si="675"/>
        <v>-0.19443229801169898</v>
      </c>
      <c r="MN30" s="93">
        <f t="shared" si="676"/>
        <v>0</v>
      </c>
      <c r="MO30" s="93">
        <f t="shared" si="677"/>
        <v>0</v>
      </c>
      <c r="MP30" s="88"/>
      <c r="MQ30" s="88"/>
      <c r="MR30" s="94">
        <f t="shared" si="972"/>
        <v>1711.8478073857805</v>
      </c>
      <c r="MS30" s="95">
        <f t="shared" si="678"/>
        <v>0.87836654341601039</v>
      </c>
      <c r="MT30" s="96">
        <f t="shared" si="973"/>
        <v>0.51367187072022724</v>
      </c>
      <c r="MU30" s="92">
        <f t="shared" si="679"/>
        <v>-0.19443229801169898</v>
      </c>
      <c r="MV30" s="93">
        <f t="shared" si="680"/>
        <v>0</v>
      </c>
      <c r="MW30" s="93">
        <f t="shared" si="681"/>
        <v>0</v>
      </c>
      <c r="MX30" s="88"/>
      <c r="MY30" s="88"/>
      <c r="MZ30" s="94">
        <f t="shared" si="974"/>
        <v>1711.8478073857805</v>
      </c>
      <c r="NA30" s="95">
        <f t="shared" si="682"/>
        <v>0.87836654341601039</v>
      </c>
      <c r="NB30" s="96">
        <f t="shared" si="975"/>
        <v>0.51367187072022724</v>
      </c>
      <c r="NC30" s="92">
        <f t="shared" si="683"/>
        <v>-0.19443229801169898</v>
      </c>
      <c r="ND30" s="93">
        <f t="shared" si="684"/>
        <v>0</v>
      </c>
      <c r="NE30" s="93">
        <f t="shared" si="685"/>
        <v>0</v>
      </c>
      <c r="NF30" s="88"/>
      <c r="NG30" s="88"/>
      <c r="NH30" s="94">
        <f t="shared" si="976"/>
        <v>1711.8478073857805</v>
      </c>
      <c r="NI30" s="95">
        <f t="shared" si="686"/>
        <v>0.87836654341601039</v>
      </c>
      <c r="NJ30" s="96">
        <f t="shared" si="977"/>
        <v>0.51367187072022724</v>
      </c>
      <c r="NK30" s="92">
        <f t="shared" si="687"/>
        <v>-0.19443229801169898</v>
      </c>
      <c r="NL30" s="93">
        <f t="shared" si="688"/>
        <v>0</v>
      </c>
      <c r="NM30" s="93">
        <f t="shared" si="689"/>
        <v>0</v>
      </c>
      <c r="NN30" s="88"/>
      <c r="NO30" s="88"/>
      <c r="NP30" s="94">
        <f t="shared" si="978"/>
        <v>1711.8478073857805</v>
      </c>
      <c r="NQ30" s="95">
        <f t="shared" si="690"/>
        <v>0.87836654341601039</v>
      </c>
      <c r="NR30" s="96">
        <f t="shared" si="979"/>
        <v>0.51367187072022724</v>
      </c>
      <c r="NS30" s="92">
        <f t="shared" si="691"/>
        <v>-0.19443229801169898</v>
      </c>
      <c r="NT30" s="93">
        <f t="shared" si="692"/>
        <v>0</v>
      </c>
      <c r="NU30" s="93">
        <f t="shared" si="693"/>
        <v>0</v>
      </c>
      <c r="NV30" s="88"/>
      <c r="NW30" s="88"/>
      <c r="NX30" s="94">
        <f t="shared" si="980"/>
        <v>1711.8478073857805</v>
      </c>
      <c r="NY30" s="95">
        <f t="shared" si="694"/>
        <v>0.87836654341601039</v>
      </c>
      <c r="NZ30" s="96">
        <f t="shared" si="981"/>
        <v>0.51367187072022724</v>
      </c>
      <c r="OA30" s="92">
        <f t="shared" si="695"/>
        <v>-0.19443229801169898</v>
      </c>
      <c r="OB30" s="93">
        <f t="shared" si="696"/>
        <v>0</v>
      </c>
      <c r="OC30" s="93">
        <f t="shared" si="697"/>
        <v>0</v>
      </c>
      <c r="OD30" s="88"/>
      <c r="OE30" s="88"/>
      <c r="OF30" s="94">
        <f t="shared" si="982"/>
        <v>1711.8478073857805</v>
      </c>
      <c r="OG30" s="95">
        <f t="shared" si="698"/>
        <v>0.87836654341601039</v>
      </c>
      <c r="OH30" s="96">
        <f t="shared" si="983"/>
        <v>0.51367187072022724</v>
      </c>
      <c r="OI30" s="92">
        <f t="shared" si="699"/>
        <v>-0.19443229801169898</v>
      </c>
      <c r="OJ30" s="93">
        <f t="shared" si="700"/>
        <v>0</v>
      </c>
      <c r="OK30" s="93">
        <f t="shared" si="701"/>
        <v>0</v>
      </c>
      <c r="OL30" s="88"/>
      <c r="OM30" s="88"/>
      <c r="ON30" s="94">
        <f t="shared" si="984"/>
        <v>1711.8478073857805</v>
      </c>
      <c r="OO30" s="95">
        <f t="shared" si="702"/>
        <v>0.87836654341601039</v>
      </c>
      <c r="OP30" s="96">
        <f t="shared" si="985"/>
        <v>0.51367187072022724</v>
      </c>
      <c r="OQ30" s="92">
        <f t="shared" si="703"/>
        <v>-0.19443229801169898</v>
      </c>
      <c r="OR30" s="93">
        <f t="shared" si="704"/>
        <v>0</v>
      </c>
      <c r="OS30" s="93">
        <f t="shared" si="705"/>
        <v>0</v>
      </c>
      <c r="OT30" s="88"/>
      <c r="OU30" s="88"/>
      <c r="OV30" s="94">
        <f t="shared" si="986"/>
        <v>1711.8478073857805</v>
      </c>
      <c r="OW30" s="95">
        <f t="shared" si="706"/>
        <v>0.87836654341601039</v>
      </c>
      <c r="OX30" s="96">
        <f t="shared" si="987"/>
        <v>0.51367187072022724</v>
      </c>
      <c r="OY30" s="92">
        <f t="shared" si="707"/>
        <v>-0.19443229801169898</v>
      </c>
      <c r="OZ30" s="93">
        <f t="shared" si="708"/>
        <v>0</v>
      </c>
      <c r="PA30" s="93">
        <f t="shared" si="709"/>
        <v>0</v>
      </c>
      <c r="PB30" s="88"/>
      <c r="PC30" s="88"/>
      <c r="PD30" s="94">
        <f t="shared" si="988"/>
        <v>1711.8478073857805</v>
      </c>
      <c r="PE30" s="95">
        <f t="shared" si="710"/>
        <v>0.87836654341601039</v>
      </c>
      <c r="PF30" s="96">
        <f t="shared" si="989"/>
        <v>0.51367187072022724</v>
      </c>
      <c r="PG30" s="92">
        <f t="shared" si="711"/>
        <v>-0.19443229801169898</v>
      </c>
      <c r="PH30" s="93">
        <f t="shared" si="712"/>
        <v>0</v>
      </c>
      <c r="PI30" s="93">
        <f t="shared" si="713"/>
        <v>0</v>
      </c>
      <c r="PJ30" s="88"/>
      <c r="PK30" s="88"/>
      <c r="PL30" s="94">
        <f t="shared" si="990"/>
        <v>1711.8478073857805</v>
      </c>
      <c r="PM30" s="95">
        <f t="shared" si="714"/>
        <v>0.87836654341601039</v>
      </c>
      <c r="PN30" s="96">
        <f t="shared" si="991"/>
        <v>0.51367187072022724</v>
      </c>
      <c r="PO30" s="92">
        <f t="shared" si="715"/>
        <v>-0.19443229801169898</v>
      </c>
      <c r="PP30" s="93">
        <f t="shared" si="716"/>
        <v>0</v>
      </c>
      <c r="PQ30" s="93">
        <f t="shared" si="717"/>
        <v>0</v>
      </c>
      <c r="PR30" s="88"/>
      <c r="PS30" s="88"/>
      <c r="PT30" s="94">
        <f t="shared" si="992"/>
        <v>1711.8478073857805</v>
      </c>
      <c r="PU30" s="95">
        <f t="shared" si="718"/>
        <v>0.87836654341601039</v>
      </c>
      <c r="PV30" s="96">
        <f t="shared" si="993"/>
        <v>0.51367187072022724</v>
      </c>
      <c r="PW30" s="92">
        <f t="shared" si="719"/>
        <v>-0.19443229801169898</v>
      </c>
      <c r="PX30" s="93">
        <f t="shared" si="720"/>
        <v>0</v>
      </c>
      <c r="PY30" s="93">
        <f t="shared" si="721"/>
        <v>0</v>
      </c>
      <c r="PZ30" s="88"/>
      <c r="QA30" s="88"/>
      <c r="QB30" s="94">
        <f t="shared" si="994"/>
        <v>1711.8478073857805</v>
      </c>
      <c r="QC30" s="95">
        <f t="shared" si="722"/>
        <v>0.87836654341601039</v>
      </c>
      <c r="QD30" s="96">
        <f t="shared" si="995"/>
        <v>0.51367187072022724</v>
      </c>
      <c r="QE30" s="92">
        <f t="shared" si="723"/>
        <v>-0.19443229801169898</v>
      </c>
      <c r="QF30" s="93">
        <f t="shared" si="724"/>
        <v>0</v>
      </c>
      <c r="QG30" s="93">
        <f t="shared" si="725"/>
        <v>0</v>
      </c>
      <c r="QH30" s="88"/>
      <c r="QI30" s="88"/>
      <c r="QJ30" s="94">
        <f t="shared" si="996"/>
        <v>1711.8478073857805</v>
      </c>
      <c r="QK30" s="95">
        <f t="shared" si="726"/>
        <v>0.87836654341601039</v>
      </c>
      <c r="QL30" s="96">
        <f t="shared" si="997"/>
        <v>0.51367187072022724</v>
      </c>
      <c r="QM30" s="92">
        <f t="shared" si="727"/>
        <v>-0.19443229801169898</v>
      </c>
      <c r="QN30" s="93">
        <f t="shared" si="728"/>
        <v>0</v>
      </c>
      <c r="QO30" s="93">
        <f t="shared" si="729"/>
        <v>0</v>
      </c>
      <c r="QP30" s="88"/>
      <c r="QQ30" s="88"/>
      <c r="QR30" s="94">
        <f t="shared" si="998"/>
        <v>1711.8478073857805</v>
      </c>
      <c r="QS30" s="95">
        <f t="shared" si="730"/>
        <v>0.87836654341601039</v>
      </c>
      <c r="QT30" s="96">
        <f t="shared" si="999"/>
        <v>0.51367187072022724</v>
      </c>
      <c r="QU30" s="92">
        <f t="shared" si="731"/>
        <v>-0.19443229801169898</v>
      </c>
      <c r="QV30" s="93">
        <f t="shared" si="732"/>
        <v>0</v>
      </c>
      <c r="QW30" s="93">
        <f t="shared" si="733"/>
        <v>0</v>
      </c>
      <c r="QX30" s="88"/>
      <c r="QY30" s="88"/>
      <c r="QZ30" s="94">
        <f t="shared" si="1000"/>
        <v>1711.8478073857805</v>
      </c>
      <c r="RA30" s="95">
        <f t="shared" si="734"/>
        <v>0.87836654341601039</v>
      </c>
      <c r="RB30" s="96">
        <f t="shared" si="1001"/>
        <v>0.51367187072022724</v>
      </c>
      <c r="RC30" s="92">
        <f t="shared" si="735"/>
        <v>-0.19443229801169898</v>
      </c>
      <c r="RD30" s="93">
        <f t="shared" si="736"/>
        <v>0</v>
      </c>
      <c r="RE30" s="93">
        <f t="shared" si="737"/>
        <v>0</v>
      </c>
      <c r="RF30" s="88"/>
      <c r="RG30" s="88"/>
      <c r="RH30" s="94">
        <f t="shared" si="1002"/>
        <v>1711.8478073857805</v>
      </c>
      <c r="RI30" s="95">
        <f t="shared" si="738"/>
        <v>0.87836654341601039</v>
      </c>
      <c r="RJ30" s="96">
        <f t="shared" si="1003"/>
        <v>0.51367187072022724</v>
      </c>
      <c r="RK30" s="92">
        <f t="shared" si="739"/>
        <v>-0.19443229801169898</v>
      </c>
      <c r="RL30" s="93">
        <f t="shared" si="740"/>
        <v>0</v>
      </c>
      <c r="RM30" s="93">
        <f t="shared" si="741"/>
        <v>0</v>
      </c>
      <c r="RN30" s="88"/>
      <c r="RO30" s="88"/>
      <c r="RP30" s="94">
        <f t="shared" si="1004"/>
        <v>1711.8478073857805</v>
      </c>
      <c r="RQ30" s="95">
        <f t="shared" si="742"/>
        <v>0.87836654341601039</v>
      </c>
      <c r="RR30" s="96">
        <f t="shared" si="1005"/>
        <v>0.51367187072022724</v>
      </c>
      <c r="RS30" s="92">
        <f t="shared" si="743"/>
        <v>-0.19443229801169898</v>
      </c>
      <c r="RT30" s="93">
        <f t="shared" si="744"/>
        <v>0</v>
      </c>
      <c r="RU30" s="93">
        <f t="shared" si="745"/>
        <v>0</v>
      </c>
      <c r="RV30" s="88"/>
      <c r="RW30" s="88"/>
      <c r="RX30" s="94">
        <f t="shared" si="1006"/>
        <v>1711.8478073857805</v>
      </c>
      <c r="RY30" s="95">
        <f t="shared" si="746"/>
        <v>0.87836654341601039</v>
      </c>
      <c r="RZ30" s="96">
        <f t="shared" si="1007"/>
        <v>0.51367187072022724</v>
      </c>
      <c r="SA30" s="92">
        <f t="shared" si="747"/>
        <v>-0.19443229801169898</v>
      </c>
      <c r="SB30" s="93">
        <f t="shared" si="748"/>
        <v>0</v>
      </c>
      <c r="SC30" s="93">
        <f t="shared" si="749"/>
        <v>0</v>
      </c>
      <c r="SD30" s="88"/>
      <c r="SE30" s="88"/>
      <c r="SF30" s="94">
        <f t="shared" si="1008"/>
        <v>1711.8478073857805</v>
      </c>
      <c r="SG30" s="95">
        <f t="shared" si="750"/>
        <v>0.87836654341601039</v>
      </c>
      <c r="SH30" s="96">
        <f t="shared" si="1009"/>
        <v>0.51367187072022724</v>
      </c>
      <c r="SI30" s="92">
        <f t="shared" si="751"/>
        <v>-0.19443229801169898</v>
      </c>
      <c r="SJ30" s="93">
        <f t="shared" si="752"/>
        <v>0</v>
      </c>
      <c r="SK30" s="93">
        <f t="shared" si="753"/>
        <v>0</v>
      </c>
      <c r="SL30" s="88"/>
      <c r="SM30" s="88"/>
      <c r="SN30" s="94">
        <f t="shared" si="1010"/>
        <v>1711.8478073857805</v>
      </c>
      <c r="SO30" s="95">
        <f t="shared" si="754"/>
        <v>0.87836654341601039</v>
      </c>
      <c r="SP30" s="96">
        <f t="shared" si="1011"/>
        <v>0.51367187072022724</v>
      </c>
      <c r="SQ30" s="92">
        <f t="shared" si="755"/>
        <v>-0.19443229801169898</v>
      </c>
      <c r="SR30" s="93">
        <f t="shared" si="756"/>
        <v>0</v>
      </c>
      <c r="SS30" s="93">
        <f t="shared" si="757"/>
        <v>0</v>
      </c>
      <c r="ST30" s="88"/>
      <c r="SU30" s="88"/>
      <c r="SV30" s="94">
        <f t="shared" si="1012"/>
        <v>1711.8478073857805</v>
      </c>
      <c r="SW30" s="95">
        <f t="shared" si="758"/>
        <v>0.87836654341601039</v>
      </c>
      <c r="SX30" s="96">
        <f t="shared" si="1013"/>
        <v>0.51367187072022724</v>
      </c>
      <c r="SY30" s="92">
        <f t="shared" si="759"/>
        <v>-0.19443229801169898</v>
      </c>
      <c r="SZ30" s="93">
        <f t="shared" si="760"/>
        <v>0</v>
      </c>
      <c r="TA30" s="93">
        <f t="shared" si="761"/>
        <v>0</v>
      </c>
      <c r="TB30" s="88"/>
      <c r="TC30" s="88"/>
      <c r="TD30" s="94">
        <f t="shared" si="1014"/>
        <v>1711.8478073857805</v>
      </c>
      <c r="TE30" s="95">
        <f t="shared" si="762"/>
        <v>0.87836654341601039</v>
      </c>
      <c r="TF30" s="96">
        <f t="shared" si="1015"/>
        <v>0.51367187072022724</v>
      </c>
      <c r="TG30" s="92">
        <f t="shared" si="763"/>
        <v>-0.19443229801169898</v>
      </c>
      <c r="TH30" s="93">
        <f t="shared" si="764"/>
        <v>0</v>
      </c>
      <c r="TI30" s="93">
        <f t="shared" si="765"/>
        <v>0</v>
      </c>
      <c r="TJ30" s="88"/>
      <c r="TK30" s="88"/>
      <c r="TL30" s="94">
        <f t="shared" si="1016"/>
        <v>1711.8478073857805</v>
      </c>
      <c r="TM30" s="95">
        <f t="shared" si="766"/>
        <v>0.87836654341601039</v>
      </c>
      <c r="TN30" s="96">
        <f t="shared" si="1017"/>
        <v>0.51367187072022724</v>
      </c>
      <c r="TO30" s="92">
        <f t="shared" si="767"/>
        <v>-0.19443229801169898</v>
      </c>
      <c r="TP30" s="93">
        <f t="shared" si="768"/>
        <v>0</v>
      </c>
      <c r="TQ30" s="93">
        <f t="shared" si="769"/>
        <v>0</v>
      </c>
      <c r="TR30" s="88"/>
      <c r="TS30" s="88"/>
      <c r="TT30" s="94">
        <f t="shared" si="1018"/>
        <v>1711.8478073857805</v>
      </c>
      <c r="TU30" s="95">
        <f t="shared" si="770"/>
        <v>0.87836654341601039</v>
      </c>
      <c r="TV30" s="96">
        <f t="shared" si="1019"/>
        <v>0.51367187072022724</v>
      </c>
      <c r="TW30" s="92">
        <f t="shared" si="771"/>
        <v>-0.19443229801169898</v>
      </c>
      <c r="TX30" s="93">
        <f t="shared" si="772"/>
        <v>0</v>
      </c>
      <c r="TY30" s="93">
        <f t="shared" si="773"/>
        <v>0</v>
      </c>
      <c r="TZ30" s="88"/>
      <c r="UA30" s="88"/>
      <c r="UB30" s="94">
        <f t="shared" si="1020"/>
        <v>1711.8478073857805</v>
      </c>
      <c r="UC30" s="95">
        <f t="shared" si="774"/>
        <v>0.87836654341601039</v>
      </c>
      <c r="UD30" s="96">
        <f t="shared" si="1021"/>
        <v>0.51367187072022724</v>
      </c>
      <c r="UE30" s="92">
        <f t="shared" si="775"/>
        <v>-0.19443229801169898</v>
      </c>
      <c r="UF30" s="93">
        <f t="shared" si="776"/>
        <v>0</v>
      </c>
      <c r="UG30" s="93">
        <f t="shared" si="777"/>
        <v>0</v>
      </c>
      <c r="UH30" s="88"/>
      <c r="UI30" s="88"/>
      <c r="UJ30" s="94">
        <f t="shared" si="1022"/>
        <v>1711.8478073857805</v>
      </c>
      <c r="UK30" s="95">
        <f t="shared" si="778"/>
        <v>0.87836654341601039</v>
      </c>
      <c r="UL30" s="96">
        <f t="shared" si="1023"/>
        <v>0.51367187072022724</v>
      </c>
      <c r="UM30" s="92">
        <f t="shared" si="779"/>
        <v>-0.19443229801169898</v>
      </c>
      <c r="UN30" s="93">
        <f t="shared" si="780"/>
        <v>0</v>
      </c>
      <c r="UO30" s="93">
        <f t="shared" si="781"/>
        <v>0</v>
      </c>
      <c r="UP30" s="88"/>
      <c r="UQ30" s="88"/>
      <c r="UR30" s="94">
        <f t="shared" si="1024"/>
        <v>1711.8478073857805</v>
      </c>
      <c r="US30" s="95">
        <f t="shared" si="782"/>
        <v>0.87836654341601039</v>
      </c>
      <c r="UT30" s="96">
        <f t="shared" si="1025"/>
        <v>0.51367187072022724</v>
      </c>
      <c r="UU30" s="92">
        <f t="shared" si="783"/>
        <v>-0.19443229801169898</v>
      </c>
      <c r="UV30" s="93">
        <f t="shared" si="784"/>
        <v>0</v>
      </c>
      <c r="UW30" s="93">
        <f t="shared" si="785"/>
        <v>0</v>
      </c>
      <c r="UX30" s="88"/>
      <c r="UY30" s="88"/>
      <c r="UZ30" s="94">
        <f t="shared" si="1026"/>
        <v>1711.8478073857805</v>
      </c>
      <c r="VA30" s="95">
        <f t="shared" si="786"/>
        <v>0.87836654341601039</v>
      </c>
      <c r="VB30" s="96">
        <f t="shared" si="1027"/>
        <v>0.51367187072022724</v>
      </c>
      <c r="VC30" s="92">
        <f t="shared" si="787"/>
        <v>-0.19443229801169898</v>
      </c>
      <c r="VD30" s="93">
        <f t="shared" si="788"/>
        <v>0</v>
      </c>
      <c r="VE30" s="93">
        <f t="shared" si="789"/>
        <v>0</v>
      </c>
      <c r="VF30" s="88"/>
      <c r="VG30" s="88"/>
      <c r="VH30" s="94">
        <f t="shared" si="1028"/>
        <v>1711.8478073857805</v>
      </c>
      <c r="VI30" s="95">
        <f t="shared" si="790"/>
        <v>0.87836654341601039</v>
      </c>
      <c r="VJ30" s="96">
        <f t="shared" si="1029"/>
        <v>0.51367187072022724</v>
      </c>
      <c r="VK30" s="92">
        <f t="shared" si="791"/>
        <v>-0.19443229801169898</v>
      </c>
      <c r="VL30" s="93">
        <f t="shared" si="792"/>
        <v>0</v>
      </c>
      <c r="VM30" s="93">
        <f t="shared" si="793"/>
        <v>0</v>
      </c>
      <c r="VN30" s="88"/>
      <c r="VO30" s="88"/>
      <c r="VP30" s="94">
        <f t="shared" si="1030"/>
        <v>1711.8478073857805</v>
      </c>
      <c r="VQ30" s="95">
        <f t="shared" si="794"/>
        <v>0.87836654341601039</v>
      </c>
      <c r="VR30" s="96">
        <f t="shared" si="1031"/>
        <v>0.51367187072022724</v>
      </c>
      <c r="VS30" s="92">
        <f t="shared" si="795"/>
        <v>-0.19443229801169898</v>
      </c>
      <c r="VT30" s="93">
        <f t="shared" si="796"/>
        <v>0</v>
      </c>
      <c r="VU30" s="93">
        <f t="shared" si="797"/>
        <v>0</v>
      </c>
      <c r="VV30" s="88"/>
      <c r="VW30" s="88"/>
      <c r="VX30" s="94">
        <f t="shared" si="1032"/>
        <v>1711.8478073857805</v>
      </c>
      <c r="VY30" s="95">
        <f t="shared" si="798"/>
        <v>0.87836654341601039</v>
      </c>
      <c r="VZ30" s="96">
        <f t="shared" si="1033"/>
        <v>0.51367187072022724</v>
      </c>
      <c r="WA30" s="92">
        <f t="shared" si="799"/>
        <v>-0.19443229801169898</v>
      </c>
      <c r="WB30" s="93">
        <f t="shared" si="800"/>
        <v>0</v>
      </c>
      <c r="WC30" s="93">
        <f t="shared" si="801"/>
        <v>0</v>
      </c>
      <c r="WD30" s="88"/>
      <c r="WE30" s="88"/>
      <c r="WF30" s="94">
        <f t="shared" si="1034"/>
        <v>1711.8478073857805</v>
      </c>
      <c r="WG30" s="95">
        <f t="shared" si="802"/>
        <v>0.87836654341601039</v>
      </c>
      <c r="WH30" s="96">
        <f t="shared" si="1035"/>
        <v>0.51367187072022724</v>
      </c>
      <c r="WI30" s="92">
        <f t="shared" si="803"/>
        <v>-0.19443229801169898</v>
      </c>
      <c r="WJ30" s="93">
        <f t="shared" si="804"/>
        <v>0</v>
      </c>
      <c r="WK30" s="93">
        <f t="shared" si="805"/>
        <v>0</v>
      </c>
      <c r="WL30" s="88"/>
      <c r="WM30" s="88"/>
      <c r="WN30" s="94">
        <f t="shared" si="1036"/>
        <v>1711.8478073857805</v>
      </c>
      <c r="WO30" s="95">
        <f t="shared" si="806"/>
        <v>0.87836654341601039</v>
      </c>
      <c r="WP30" s="96">
        <f t="shared" si="1037"/>
        <v>0.51367187072022724</v>
      </c>
      <c r="WQ30" s="92">
        <f t="shared" si="807"/>
        <v>-0.19443229801169898</v>
      </c>
      <c r="WR30" s="93">
        <f t="shared" si="808"/>
        <v>0</v>
      </c>
      <c r="WS30" s="93">
        <f t="shared" si="809"/>
        <v>0</v>
      </c>
      <c r="WT30" s="88"/>
      <c r="WU30" s="88"/>
      <c r="WV30" s="94">
        <f t="shared" si="1038"/>
        <v>1711.8478073857805</v>
      </c>
      <c r="WW30" s="95">
        <f t="shared" si="810"/>
        <v>0.87836654341601039</v>
      </c>
      <c r="WX30" s="96">
        <f t="shared" si="1039"/>
        <v>0.51367187072022724</v>
      </c>
      <c r="WY30" s="92">
        <f t="shared" si="811"/>
        <v>-0.19443229801169898</v>
      </c>
      <c r="WZ30" s="93">
        <f t="shared" si="812"/>
        <v>0</v>
      </c>
      <c r="XA30" s="93">
        <f t="shared" si="813"/>
        <v>0</v>
      </c>
      <c r="XB30" s="88"/>
      <c r="XC30" s="88"/>
      <c r="XD30" s="94">
        <f t="shared" si="1040"/>
        <v>1711.8478073857805</v>
      </c>
      <c r="XE30" s="95">
        <f t="shared" si="814"/>
        <v>0.87836654341601039</v>
      </c>
      <c r="XF30" s="96">
        <f t="shared" si="1041"/>
        <v>0.51367187072022724</v>
      </c>
      <c r="XG30" s="92">
        <f t="shared" si="815"/>
        <v>-0.19443229801169898</v>
      </c>
      <c r="XH30" s="93">
        <f t="shared" si="816"/>
        <v>0</v>
      </c>
      <c r="XI30" s="93">
        <f t="shared" si="817"/>
        <v>0</v>
      </c>
      <c r="XJ30" s="88"/>
      <c r="XK30" s="88"/>
      <c r="XL30" s="94">
        <f t="shared" si="1042"/>
        <v>1711.8478073857805</v>
      </c>
      <c r="XM30" s="95">
        <f t="shared" si="818"/>
        <v>0.87836654341601039</v>
      </c>
      <c r="XN30" s="96">
        <f t="shared" si="1043"/>
        <v>0.51367187072022724</v>
      </c>
      <c r="XO30" s="92">
        <f t="shared" si="819"/>
        <v>-0.19443229801169898</v>
      </c>
      <c r="XP30" s="93">
        <f t="shared" si="820"/>
        <v>0</v>
      </c>
      <c r="XQ30" s="93">
        <f t="shared" si="821"/>
        <v>0</v>
      </c>
      <c r="XR30" s="88"/>
      <c r="XS30" s="88"/>
      <c r="XT30" s="94">
        <f t="shared" si="1044"/>
        <v>1711.8478073857805</v>
      </c>
      <c r="XU30" s="95">
        <f t="shared" si="822"/>
        <v>0.87836654341601039</v>
      </c>
      <c r="XV30" s="96">
        <f t="shared" si="1045"/>
        <v>0.51367187072022724</v>
      </c>
      <c r="XW30" s="92">
        <f t="shared" si="823"/>
        <v>-0.19443229801169898</v>
      </c>
      <c r="XX30" s="93">
        <f t="shared" si="824"/>
        <v>0</v>
      </c>
      <c r="XY30" s="93">
        <f t="shared" si="825"/>
        <v>0</v>
      </c>
      <c r="XZ30" s="88"/>
      <c r="YA30" s="88"/>
      <c r="YB30" s="94">
        <f t="shared" si="1046"/>
        <v>1711.8478073857805</v>
      </c>
      <c r="YC30" s="95">
        <f t="shared" si="826"/>
        <v>0.87836654341601039</v>
      </c>
      <c r="YD30" s="96">
        <f t="shared" si="1047"/>
        <v>0.51367187072022724</v>
      </c>
      <c r="YE30" s="92">
        <f t="shared" si="827"/>
        <v>-0.19443229801169898</v>
      </c>
      <c r="YF30" s="93">
        <f t="shared" si="828"/>
        <v>0</v>
      </c>
      <c r="YG30" s="93">
        <f t="shared" si="829"/>
        <v>0</v>
      </c>
      <c r="YH30" s="88"/>
      <c r="YI30" s="88"/>
      <c r="YJ30" s="94">
        <f t="shared" si="1048"/>
        <v>1711.8478073857805</v>
      </c>
      <c r="YK30" s="95">
        <f t="shared" si="830"/>
        <v>0.87836654341601039</v>
      </c>
      <c r="YL30" s="96">
        <f t="shared" si="1049"/>
        <v>0.51367187072022724</v>
      </c>
      <c r="YM30" s="92">
        <f t="shared" si="831"/>
        <v>-0.19443229801169898</v>
      </c>
      <c r="YN30" s="93">
        <f t="shared" si="832"/>
        <v>0</v>
      </c>
      <c r="YO30" s="93">
        <f t="shared" si="833"/>
        <v>0</v>
      </c>
      <c r="YP30" s="88"/>
      <c r="YQ30" s="88"/>
      <c r="YR30" s="94">
        <f t="shared" si="1050"/>
        <v>1711.8478073857805</v>
      </c>
      <c r="YS30" s="95">
        <f t="shared" si="834"/>
        <v>0.87836654341601039</v>
      </c>
      <c r="YT30" s="96">
        <f t="shared" si="1051"/>
        <v>0.51367187072022724</v>
      </c>
      <c r="YU30" s="92">
        <f t="shared" si="835"/>
        <v>-0.19443229801169898</v>
      </c>
      <c r="YV30" s="93">
        <f t="shared" si="836"/>
        <v>0</v>
      </c>
      <c r="YW30" s="93">
        <f t="shared" si="837"/>
        <v>0</v>
      </c>
      <c r="YX30" s="88"/>
      <c r="YY30" s="88"/>
      <c r="YZ30" s="94">
        <f t="shared" si="1052"/>
        <v>1711.8478073857805</v>
      </c>
      <c r="ZA30" s="95">
        <f t="shared" si="838"/>
        <v>0.87836654341601039</v>
      </c>
      <c r="ZB30" s="96">
        <f t="shared" si="1053"/>
        <v>0.51367187072022724</v>
      </c>
      <c r="ZC30" s="92">
        <f t="shared" si="839"/>
        <v>-0.19443229801169898</v>
      </c>
      <c r="ZD30" s="93">
        <f t="shared" si="840"/>
        <v>0</v>
      </c>
      <c r="ZE30" s="93">
        <f t="shared" si="841"/>
        <v>0</v>
      </c>
      <c r="ZF30" s="88"/>
      <c r="ZG30" s="88"/>
      <c r="ZH30" s="94">
        <f t="shared" si="1054"/>
        <v>1711.8478073857805</v>
      </c>
      <c r="ZI30" s="95">
        <f t="shared" si="842"/>
        <v>0.87836654341601039</v>
      </c>
      <c r="ZJ30" s="96">
        <f t="shared" si="1055"/>
        <v>0.51367187072022724</v>
      </c>
      <c r="ZK30" s="92">
        <f t="shared" si="843"/>
        <v>-0.19443229801169898</v>
      </c>
      <c r="ZL30" s="93">
        <f t="shared" si="844"/>
        <v>0</v>
      </c>
      <c r="ZM30" s="93">
        <f t="shared" si="845"/>
        <v>0</v>
      </c>
      <c r="ZN30" s="88"/>
      <c r="ZO30" s="88"/>
      <c r="ZP30" s="94">
        <f t="shared" si="1056"/>
        <v>1711.8478073857805</v>
      </c>
      <c r="ZQ30" s="95">
        <f t="shared" si="846"/>
        <v>0.87836654341601039</v>
      </c>
      <c r="ZR30" s="96">
        <f t="shared" si="1057"/>
        <v>0.51367187072022724</v>
      </c>
      <c r="ZS30" s="92">
        <f t="shared" si="847"/>
        <v>-0.19443229801169898</v>
      </c>
      <c r="ZT30" s="93">
        <f t="shared" si="848"/>
        <v>0</v>
      </c>
      <c r="ZU30" s="93">
        <f t="shared" si="849"/>
        <v>0</v>
      </c>
      <c r="ZV30" s="88"/>
      <c r="ZW30" s="88"/>
      <c r="ZX30" s="94">
        <f t="shared" si="1058"/>
        <v>1711.8478073857805</v>
      </c>
      <c r="ZY30" s="95">
        <f t="shared" si="850"/>
        <v>0.87836654341601039</v>
      </c>
      <c r="ZZ30" s="96">
        <f t="shared" si="1059"/>
        <v>0.51367187072022724</v>
      </c>
      <c r="AAA30" s="92">
        <f t="shared" si="851"/>
        <v>-0.19443229801169898</v>
      </c>
      <c r="AAB30" s="93">
        <f t="shared" si="852"/>
        <v>0</v>
      </c>
      <c r="AAC30" s="93">
        <f t="shared" si="853"/>
        <v>0</v>
      </c>
      <c r="AAD30" s="88"/>
      <c r="AAE30" s="88"/>
      <c r="AAF30" s="94">
        <f t="shared" si="1060"/>
        <v>1711.8478073857805</v>
      </c>
      <c r="AAG30" s="95">
        <f t="shared" si="854"/>
        <v>0.87836654341601039</v>
      </c>
      <c r="AAH30" s="96">
        <f t="shared" si="1061"/>
        <v>0.51367187072022724</v>
      </c>
      <c r="AAI30" s="92">
        <f t="shared" si="855"/>
        <v>-0.19443229801169898</v>
      </c>
      <c r="AAJ30" s="93">
        <f t="shared" si="856"/>
        <v>0</v>
      </c>
      <c r="AAK30" s="93">
        <f t="shared" si="857"/>
        <v>0</v>
      </c>
      <c r="AAL30" s="88"/>
      <c r="AAM30" s="88"/>
      <c r="AAN30" s="94">
        <f t="shared" si="1062"/>
        <v>1711.8478073857805</v>
      </c>
      <c r="AAO30" s="95">
        <f t="shared" si="858"/>
        <v>0.87836654341601039</v>
      </c>
      <c r="AAP30" s="96">
        <f t="shared" si="1063"/>
        <v>0.51367187072022724</v>
      </c>
      <c r="AAQ30" s="92">
        <f t="shared" si="859"/>
        <v>-0.19443229801169898</v>
      </c>
      <c r="AAR30" s="93">
        <f t="shared" si="860"/>
        <v>0</v>
      </c>
      <c r="AAS30" s="93">
        <f t="shared" si="861"/>
        <v>0</v>
      </c>
      <c r="AAT30" s="88"/>
      <c r="AAU30" s="88"/>
      <c r="AAV30" s="94">
        <f t="shared" si="1064"/>
        <v>1711.8478073857805</v>
      </c>
      <c r="AAW30" s="95">
        <f t="shared" si="862"/>
        <v>0.87836654341601039</v>
      </c>
      <c r="AAX30" s="96">
        <f t="shared" si="1065"/>
        <v>0.51367187072022724</v>
      </c>
      <c r="AAY30" s="92">
        <f t="shared" si="863"/>
        <v>-0.19443229801169898</v>
      </c>
      <c r="AAZ30" s="93">
        <f t="shared" si="864"/>
        <v>0</v>
      </c>
      <c r="ABA30" s="93">
        <f t="shared" si="865"/>
        <v>0</v>
      </c>
      <c r="ABB30" s="88"/>
      <c r="ABC30" s="88"/>
      <c r="ABD30" s="94">
        <f t="shared" si="1066"/>
        <v>1711.8478073857805</v>
      </c>
      <c r="ABE30" s="95">
        <f t="shared" si="866"/>
        <v>0.87836654341601039</v>
      </c>
      <c r="ABF30" s="96">
        <f t="shared" si="1067"/>
        <v>0.51367187072022724</v>
      </c>
      <c r="ABG30" s="92">
        <f t="shared" si="867"/>
        <v>-0.19443229801169898</v>
      </c>
      <c r="ABH30" s="93">
        <f t="shared" si="868"/>
        <v>0</v>
      </c>
      <c r="ABI30" s="93">
        <f t="shared" si="869"/>
        <v>0</v>
      </c>
      <c r="ABJ30" s="88"/>
      <c r="ABK30" s="88"/>
      <c r="ABL30" s="94">
        <f t="shared" si="1068"/>
        <v>1711.8478073857805</v>
      </c>
      <c r="ABM30" s="95">
        <f t="shared" si="870"/>
        <v>0.87836654341601039</v>
      </c>
      <c r="ABN30" s="96">
        <f t="shared" si="1069"/>
        <v>0.51367187072022724</v>
      </c>
      <c r="ABO30" s="92">
        <f t="shared" si="871"/>
        <v>-0.19443229801169898</v>
      </c>
      <c r="ABP30" s="93">
        <f t="shared" si="872"/>
        <v>0</v>
      </c>
      <c r="ABQ30" s="93">
        <f t="shared" si="873"/>
        <v>0</v>
      </c>
      <c r="ABR30" s="88"/>
      <c r="ABS30" s="88"/>
      <c r="ABT30" s="94">
        <f t="shared" si="1070"/>
        <v>1711.8478073857805</v>
      </c>
      <c r="ABU30" s="95">
        <f t="shared" si="874"/>
        <v>0.87836654341601039</v>
      </c>
      <c r="ABV30" s="96">
        <f t="shared" si="1071"/>
        <v>0.51367187072022724</v>
      </c>
      <c r="ABW30" s="92">
        <f t="shared" si="875"/>
        <v>-0.19443229801169898</v>
      </c>
      <c r="ABX30" s="93">
        <f t="shared" si="876"/>
        <v>0</v>
      </c>
      <c r="ABY30" s="93">
        <f t="shared" si="877"/>
        <v>0</v>
      </c>
      <c r="ABZ30" s="88"/>
      <c r="ACA30" s="88"/>
      <c r="ACB30" s="94">
        <f t="shared" si="1072"/>
        <v>1711.8478073857805</v>
      </c>
      <c r="ACC30" s="95">
        <f t="shared" si="878"/>
        <v>0.87836654341601039</v>
      </c>
      <c r="ACD30" s="96">
        <f t="shared" si="1073"/>
        <v>0.51367187072022724</v>
      </c>
      <c r="ACE30" s="92">
        <f t="shared" si="879"/>
        <v>-0.19443229801169898</v>
      </c>
      <c r="ACF30" s="93">
        <f t="shared" si="880"/>
        <v>0</v>
      </c>
      <c r="ACG30" s="93">
        <f t="shared" si="881"/>
        <v>0</v>
      </c>
      <c r="ACH30" s="88"/>
      <c r="ACI30" s="88"/>
      <c r="ACJ30" s="94">
        <f t="shared" si="1074"/>
        <v>1711.8478073857805</v>
      </c>
      <c r="ACK30" s="95">
        <f t="shared" si="882"/>
        <v>0.87836654341601039</v>
      </c>
      <c r="ACL30" s="96">
        <f t="shared" si="1075"/>
        <v>0.51367187072022724</v>
      </c>
      <c r="ACM30" s="92">
        <f t="shared" si="883"/>
        <v>-0.19443229801169898</v>
      </c>
      <c r="ACN30" s="93">
        <f t="shared" si="884"/>
        <v>0</v>
      </c>
      <c r="ACO30" s="93">
        <f t="shared" si="885"/>
        <v>0</v>
      </c>
      <c r="ACP30" s="88"/>
      <c r="ACQ30" s="88"/>
      <c r="ACR30" s="94">
        <f t="shared" si="1076"/>
        <v>1711.8478073857805</v>
      </c>
      <c r="ACS30" s="95">
        <f t="shared" si="886"/>
        <v>0.87836654341601039</v>
      </c>
      <c r="ACT30" s="96">
        <f t="shared" si="1077"/>
        <v>0.51367187072022724</v>
      </c>
      <c r="ACU30" s="92">
        <f t="shared" si="887"/>
        <v>-0.19443229801169898</v>
      </c>
      <c r="ACV30" s="93">
        <f t="shared" si="888"/>
        <v>0</v>
      </c>
      <c r="ACW30" s="93">
        <f t="shared" si="889"/>
        <v>0</v>
      </c>
      <c r="ACX30" s="88"/>
      <c r="ACY30" s="88"/>
      <c r="ACZ30" s="94">
        <f t="shared" si="1078"/>
        <v>1711.8478073857805</v>
      </c>
      <c r="ADA30" s="95">
        <f t="shared" si="890"/>
        <v>0.87836654341601039</v>
      </c>
      <c r="ADB30" s="96">
        <f t="shared" si="1079"/>
        <v>0.51367187072022724</v>
      </c>
      <c r="ADC30" s="92">
        <f t="shared" si="891"/>
        <v>-0.19443229801169898</v>
      </c>
      <c r="ADD30" s="93">
        <f t="shared" si="892"/>
        <v>0</v>
      </c>
      <c r="ADE30" s="93">
        <f t="shared" si="893"/>
        <v>0</v>
      </c>
      <c r="ADF30" s="88"/>
      <c r="ADG30" s="88"/>
      <c r="ADH30" s="94">
        <f t="shared" si="1080"/>
        <v>1711.8478073857805</v>
      </c>
      <c r="ADI30" s="95">
        <f t="shared" si="894"/>
        <v>0.87836654341601039</v>
      </c>
      <c r="ADJ30" s="96">
        <f t="shared" si="1081"/>
        <v>0.51367187072022724</v>
      </c>
      <c r="ADK30" s="92">
        <f t="shared" si="895"/>
        <v>-0.19443229801169898</v>
      </c>
      <c r="ADL30" s="93">
        <f t="shared" si="896"/>
        <v>0</v>
      </c>
      <c r="ADM30" s="93">
        <f t="shared" si="897"/>
        <v>0</v>
      </c>
      <c r="ADN30" s="88"/>
      <c r="ADO30" s="88"/>
      <c r="ADP30" s="94">
        <f t="shared" si="1082"/>
        <v>1711.8478073857805</v>
      </c>
      <c r="ADQ30" s="95">
        <f t="shared" si="898"/>
        <v>0.87836654341601039</v>
      </c>
      <c r="ADR30" s="96">
        <f t="shared" si="1083"/>
        <v>0.51367187072022724</v>
      </c>
      <c r="ADS30" s="92">
        <f t="shared" si="899"/>
        <v>-0.19443229801169898</v>
      </c>
      <c r="ADT30" s="93">
        <f t="shared" si="900"/>
        <v>0</v>
      </c>
      <c r="ADU30" s="93">
        <f t="shared" si="901"/>
        <v>0</v>
      </c>
      <c r="ADV30" s="88"/>
      <c r="ADW30" s="88"/>
      <c r="ADX30" s="94">
        <f t="shared" si="1084"/>
        <v>1711.8478073857805</v>
      </c>
      <c r="ADY30" s="95">
        <f t="shared" si="902"/>
        <v>0.87836654341601039</v>
      </c>
      <c r="ADZ30" s="96">
        <f t="shared" si="1085"/>
        <v>0.51367187072022724</v>
      </c>
      <c r="AEA30" s="92">
        <f t="shared" si="903"/>
        <v>-0.19443229801169898</v>
      </c>
      <c r="AEB30" s="93">
        <f t="shared" si="904"/>
        <v>0</v>
      </c>
      <c r="AEC30" s="93">
        <f t="shared" si="905"/>
        <v>0</v>
      </c>
      <c r="AED30" s="94">
        <f t="shared" si="1086"/>
        <v>0</v>
      </c>
      <c r="AEE30" s="97">
        <f t="shared" si="906"/>
        <v>10623026.646352863</v>
      </c>
      <c r="AEF30" s="88" t="s">
        <v>17</v>
      </c>
    </row>
    <row r="31" spans="1:812" s="37" customFormat="1">
      <c r="A31" s="98" t="s">
        <v>10</v>
      </c>
      <c r="B31" s="99">
        <v>44737452</v>
      </c>
      <c r="C31" s="100">
        <v>38</v>
      </c>
      <c r="D31" s="101">
        <f>B31*C31/100</f>
        <v>17000231.760000002</v>
      </c>
      <c r="E31" s="102">
        <f>100-C31</f>
        <v>62</v>
      </c>
      <c r="F31" s="101">
        <f>B31-D31</f>
        <v>27737220.239999998</v>
      </c>
      <c r="G31" s="103">
        <f>SUM(G9:G30)</f>
        <v>45145</v>
      </c>
      <c r="H31" s="101">
        <f>SUM(H9:H30)</f>
        <v>43245600</v>
      </c>
      <c r="I31" s="104" t="s">
        <v>17</v>
      </c>
      <c r="J31" s="105">
        <f>SUM(J9:J30)</f>
        <v>17000231.759999998</v>
      </c>
      <c r="K31" s="65">
        <f>(H31+J31)/G31</f>
        <v>1334.4962179643371</v>
      </c>
      <c r="L31" s="65" t="s">
        <v>17</v>
      </c>
      <c r="M31" s="65" t="s">
        <v>17</v>
      </c>
      <c r="N31" s="106">
        <f>(SUMIF(M9:M30,"&lt;1")+1)/(COUNTIFS(M9:M30,"&lt;1")+1)</f>
        <v>0.18857402244682089</v>
      </c>
      <c r="O31" s="107" t="s">
        <v>17</v>
      </c>
      <c r="P31" s="102">
        <f>SUM(P9:P30)</f>
        <v>1557558.7274645069</v>
      </c>
      <c r="Q31" s="102">
        <f>SUM(Q9:Q30)</f>
        <v>1557558.7274645069</v>
      </c>
      <c r="R31" s="102">
        <f>F31-Q31</f>
        <v>26179661.51253549</v>
      </c>
      <c r="S31" s="106">
        <f>(SUMIF(V9:V30,"&lt;1")+1)/(COUNTIFS(V9:V30,"&lt;1")+1)</f>
        <v>0.19880464277627202</v>
      </c>
      <c r="T31" s="108">
        <f>($H31+$J31+$Q31)/$G31</f>
        <v>1368.9974634503158</v>
      </c>
      <c r="U31" s="109" t="s">
        <v>17</v>
      </c>
      <c r="V31" s="107" t="s">
        <v>17</v>
      </c>
      <c r="W31" s="107" t="s">
        <v>17</v>
      </c>
      <c r="X31" s="102">
        <f>SUM(X9:X30)</f>
        <v>1528195.8007561848</v>
      </c>
      <c r="Y31" s="102">
        <f>SUM(Y9:Y30)</f>
        <v>1528195.8007561848</v>
      </c>
      <c r="Z31" s="102">
        <f>R31-Y31</f>
        <v>24651465.711779304</v>
      </c>
      <c r="AA31" s="106">
        <f>(SUMIF(AD9:AD30,"&lt;1")+1)/(COUNTIFS(AD9:AD30,"&lt;1")+1)</f>
        <v>0.20839870493243406</v>
      </c>
      <c r="AB31" s="108">
        <f t="shared" si="496"/>
        <v>1402.8482952313809</v>
      </c>
      <c r="AC31" s="109" t="s">
        <v>17</v>
      </c>
      <c r="AD31" s="107" t="s">
        <v>17</v>
      </c>
      <c r="AE31" s="107" t="s">
        <v>17</v>
      </c>
      <c r="AF31" s="102">
        <f>SUM(AF9:AF30)</f>
        <v>1501090.1096113983</v>
      </c>
      <c r="AG31" s="102">
        <f>SUM(AG9:AG30)</f>
        <v>1501090.1096113983</v>
      </c>
      <c r="AH31" s="102">
        <f>Z31-AG31</f>
        <v>23150375.602167904</v>
      </c>
      <c r="AI31" s="106">
        <f>(SUMIF(AL9:AL30,"&lt;1")+1)/(COUNTIFS(AL9:AL30,"&lt;1")+1)</f>
        <v>0.2174182661731168</v>
      </c>
      <c r="AJ31" s="108">
        <f t="shared" si="501"/>
        <v>1436.0987129877526</v>
      </c>
      <c r="AK31" s="107" t="s">
        <v>17</v>
      </c>
      <c r="AL31" s="107" t="s">
        <v>17</v>
      </c>
      <c r="AM31" s="107" t="s">
        <v>17</v>
      </c>
      <c r="AN31" s="102">
        <f>SUM(AN9:AN30)</f>
        <v>1475828.1502925965</v>
      </c>
      <c r="AO31" s="102">
        <f>SUM(AO9:AO30)</f>
        <v>1475828.1502925965</v>
      </c>
      <c r="AP31" s="102">
        <f>AH31-AO31</f>
        <v>21674547.451875307</v>
      </c>
      <c r="AQ31" s="106">
        <f>(SUMIF(AT9:AT30,"&lt;1")+1)/(COUNTIFS(AT9:AT30,"&lt;1")+1)</f>
        <v>0.22591642715969371</v>
      </c>
      <c r="AR31" s="108">
        <f t="shared" si="506"/>
        <v>1468.7895569415148</v>
      </c>
      <c r="AS31" s="107" t="s">
        <v>17</v>
      </c>
      <c r="AT31" s="107" t="s">
        <v>17</v>
      </c>
      <c r="AU31" s="107" t="s">
        <v>17</v>
      </c>
      <c r="AV31" s="102">
        <f>SUM(AV9:AV30)</f>
        <v>1452079.9203691664</v>
      </c>
      <c r="AW31" s="102">
        <f>SUM(AW9:AW30)</f>
        <v>1452079.9203691664</v>
      </c>
      <c r="AX31" s="102">
        <f>AP31-AW31</f>
        <v>20222467.53150614</v>
      </c>
      <c r="AY31" s="106">
        <f>(SUMIF(BB9:BB30,"&lt;1")+1)/(COUNTIFS(BB9:BB30,"&lt;1")+1)</f>
        <v>0.23393910138664864</v>
      </c>
      <c r="AZ31" s="108">
        <f t="shared" si="511"/>
        <v>1500.9543574813124</v>
      </c>
      <c r="BA31" s="107" t="s">
        <v>17</v>
      </c>
      <c r="BB31" s="107" t="s">
        <v>17</v>
      </c>
      <c r="BC31" s="107" t="s">
        <v>17</v>
      </c>
      <c r="BD31" s="102">
        <f>SUM(BD9:BD30)</f>
        <v>1429582.2370114161</v>
      </c>
      <c r="BE31" s="102">
        <f>SUM(BE9:BE30)</f>
        <v>1429582.2370114161</v>
      </c>
      <c r="BF31" s="102">
        <f>AX31-BE31</f>
        <v>18792885.294494722</v>
      </c>
      <c r="BG31" s="106">
        <f>(SUMIF(BJ9:BJ30,"&lt;1")+1)/(COUNTIFS(BJ9:BJ30,"&lt;1")+1)</f>
        <v>0.24152635374625289</v>
      </c>
      <c r="BH31" s="108">
        <f t="shared" si="516"/>
        <v>1532.6208152731258</v>
      </c>
      <c r="BI31" s="107" t="s">
        <v>17</v>
      </c>
      <c r="BJ31" s="107" t="s">
        <v>17</v>
      </c>
      <c r="BK31" s="107" t="s">
        <v>17</v>
      </c>
      <c r="BL31" s="102">
        <f>SUM(BL9:BL30)</f>
        <v>1408125.2704308245</v>
      </c>
      <c r="BM31" s="102">
        <f>SUM(BM9:BM30)</f>
        <v>1408125.2704308245</v>
      </c>
      <c r="BN31" s="102">
        <f>BF31-BM31</f>
        <v>17384760.024063896</v>
      </c>
      <c r="BO31" s="106">
        <f>(SUMIF(BR9:BR30,"&lt;1")+1)/(COUNTIFS(BR9:BR30,"&lt;1")+1)</f>
        <v>0.24871342699565574</v>
      </c>
      <c r="BP31" s="108">
        <f t="shared" si="521"/>
        <v>1563.8119830753369</v>
      </c>
      <c r="BQ31" s="107" t="s">
        <v>17</v>
      </c>
      <c r="BR31" s="107" t="s">
        <v>17</v>
      </c>
      <c r="BS31" s="107" t="s">
        <v>17</v>
      </c>
      <c r="BT31" s="102">
        <f>SUM(BT9:BT30)</f>
        <v>1387541.7157444563</v>
      </c>
      <c r="BU31" s="102">
        <f>SUM(BU9:BU30)</f>
        <v>1387541.7157444563</v>
      </c>
      <c r="BV31" s="102">
        <f>BN31-BU31</f>
        <v>15997218.30831944</v>
      </c>
      <c r="BW31" s="106">
        <f>(SUMIF(BZ9:BZ30,"&lt;1")+1)/(COUNTIFS(BZ9:BZ30,"&lt;1")+1)</f>
        <v>0.25553153958180014</v>
      </c>
      <c r="BX31" s="108">
        <f t="shared" si="526"/>
        <v>1594.5472077014185</v>
      </c>
      <c r="BY31" s="107" t="s">
        <v>17</v>
      </c>
      <c r="BZ31" s="107" t="s">
        <v>17</v>
      </c>
      <c r="CA31" s="107" t="s">
        <v>17</v>
      </c>
      <c r="CB31" s="102">
        <f>SUM(CB9:CB30)</f>
        <v>1367698.114682571</v>
      </c>
      <c r="CC31" s="102">
        <f>SUM(CC9:CC30)</f>
        <v>1367698.114682571</v>
      </c>
      <c r="CD31" s="102">
        <f>BV31-CC31</f>
        <v>14629520.193636868</v>
      </c>
      <c r="CE31" s="106">
        <f>(SUMIF(CH9:CH30,"&lt;1")+1)/(COUNTIFS(CH9:CH30,"&lt;1")+1)</f>
        <v>0.2620085140473164</v>
      </c>
      <c r="CF31" s="108">
        <f>($H31+$J31+$Q31+$Y31+$AG31+$AO31+$AW31+$BE31+$BM31+$BU31+$CC31)/$G31</f>
        <v>1624.8428797510933</v>
      </c>
      <c r="CG31" s="107" t="s">
        <v>17</v>
      </c>
      <c r="CH31" s="107" t="s">
        <v>17</v>
      </c>
      <c r="CI31" s="107" t="s">
        <v>17</v>
      </c>
      <c r="CJ31" s="102">
        <f>SUM(CJ9:CJ30)</f>
        <v>1348487.9189592591</v>
      </c>
      <c r="CK31" s="102">
        <f>SUM(CK9:CK30)</f>
        <v>1348487.9189592591</v>
      </c>
      <c r="CL31" s="102">
        <f>CD31-CK31</f>
        <v>13281032.274677608</v>
      </c>
      <c r="CM31" s="106">
        <f>(SUMIF(CP9:CP30,"&lt;1")+1)/(COUNTIFS(CP9:CP30,"&lt;1")+1)</f>
        <v>0.26816927844718796</v>
      </c>
      <c r="CN31" s="108">
        <f t="shared" si="536"/>
        <v>1654.713029689276</v>
      </c>
      <c r="CO31" s="107" t="s">
        <v>17</v>
      </c>
      <c r="CP31" s="107" t="s">
        <v>17</v>
      </c>
      <c r="CQ31" s="107" t="s">
        <v>17</v>
      </c>
      <c r="CR31" s="102">
        <f>SUM(CR9:CR30)</f>
        <v>1329825.9579723943</v>
      </c>
      <c r="CS31" s="102">
        <f>SUM(CS9:CS30)</f>
        <v>1329825.9579723943</v>
      </c>
      <c r="CT31" s="102">
        <f>CL31-CS31</f>
        <v>11951206.316705214</v>
      </c>
      <c r="CU31" s="106">
        <f>(SUMIF(CX9:CX30,"&lt;1")+1)/(COUNTIFS(CX9:CX30,"&lt;1")+1)</f>
        <v>0.27403627146242454</v>
      </c>
      <c r="CV31" s="108">
        <f t="shared" si="541"/>
        <v>1684.1698013798816</v>
      </c>
      <c r="CW31" s="107" t="s">
        <v>17</v>
      </c>
      <c r="CX31" s="107" t="s">
        <v>17</v>
      </c>
      <c r="CY31" s="107" t="s">
        <v>17</v>
      </c>
      <c r="CZ31" s="102">
        <f>SUM(CZ9:CZ30)</f>
        <v>1311644.0344358576</v>
      </c>
      <c r="DA31" s="102">
        <f>SUM(DA9:DA30)</f>
        <v>1311644.0344358576</v>
      </c>
      <c r="DB31" s="102">
        <f>CT31-DA31</f>
        <v>10639562.282269357</v>
      </c>
      <c r="DC31" s="106">
        <f>(SUMIF(DF9:DF30,"&lt;1")+1)/(COUNTIFS(DF9:DF30,"&lt;1")+1)</f>
        <v>0.27962977361495561</v>
      </c>
      <c r="DD31" s="108">
        <f t="shared" si="546"/>
        <v>1713.2238280591564</v>
      </c>
      <c r="DE31" s="107" t="s">
        <v>17</v>
      </c>
      <c r="DF31" s="107" t="s">
        <v>17</v>
      </c>
      <c r="DG31" s="107" t="s">
        <v>17</v>
      </c>
      <c r="DH31" s="102">
        <f>SUM(DH9:DH30)</f>
        <v>1293887.4230393588</v>
      </c>
      <c r="DI31" s="102">
        <f>SUM(DI9:DI30)</f>
        <v>1293887.4230393588</v>
      </c>
      <c r="DJ31" s="102">
        <f>DB31-DI31</f>
        <v>9345674.8592299987</v>
      </c>
      <c r="DK31" s="106">
        <f>(SUMIF(DN9:DN30,"&lt;1")+1)/(COUNTIFS(DN9:DN30,"&lt;1")+1)</f>
        <v>0.28496818109950933</v>
      </c>
      <c r="DL31" s="108">
        <f t="shared" si="551"/>
        <v>1741.8845307513561</v>
      </c>
      <c r="DM31" s="107" t="s">
        <v>17</v>
      </c>
      <c r="DN31" s="107" t="s">
        <v>17</v>
      </c>
      <c r="DO31" s="107" t="s">
        <v>17</v>
      </c>
      <c r="DP31" s="102">
        <f>SUM(DP9:DP30)</f>
        <v>1276512.0901602714</v>
      </c>
      <c r="DQ31" s="102">
        <f>SUM(DQ9:DQ30)</f>
        <v>1276512.0901602714</v>
      </c>
      <c r="DR31" s="102">
        <f>DJ31-DQ31</f>
        <v>8069162.7690697275</v>
      </c>
      <c r="DS31" s="106">
        <f>(SUMIF(DV9:DV30,"&lt;1")+1)/(COUNTIFS(DV9:DV30,"&lt;1")+1)</f>
        <v>0.29006823452812708</v>
      </c>
      <c r="DT31" s="108">
        <f t="shared" si="556"/>
        <v>1770.1603550986872</v>
      </c>
      <c r="DU31" s="107" t="s">
        <v>17</v>
      </c>
      <c r="DV31" s="107" t="s">
        <v>17</v>
      </c>
      <c r="DW31" s="107" t="s">
        <v>17</v>
      </c>
      <c r="DX31" s="102">
        <f>SUM(DX9:DX30)</f>
        <v>1259482.4880675711</v>
      </c>
      <c r="DY31" s="102">
        <f>SUM(DY9:DY30)</f>
        <v>1259482.4880675711</v>
      </c>
      <c r="DZ31" s="102">
        <f>DR31-DY31</f>
        <v>6809680.2810021564</v>
      </c>
      <c r="EA31" s="106">
        <f>(SUMIF(ED9:ED30,"&lt;1")+1)/(COUNTIFS(ED9:ED30,"&lt;1")+1)</f>
        <v>0.29494521183432054</v>
      </c>
      <c r="EB31" s="108">
        <f t="shared" si="561"/>
        <v>1798.0589593309958</v>
      </c>
      <c r="EC31" s="107" t="s">
        <v>17</v>
      </c>
      <c r="ED31" s="107" t="s">
        <v>17</v>
      </c>
      <c r="EE31" s="107" t="s">
        <v>17</v>
      </c>
      <c r="EF31" s="102">
        <f>SUM(EF9:EF30)</f>
        <v>1252757.5927796867</v>
      </c>
      <c r="EG31" s="102">
        <f>SUM(EG9:EG30)</f>
        <v>1252757.5927796867</v>
      </c>
      <c r="EH31" s="102">
        <f>DZ31-EG31</f>
        <v>5556922.6882224698</v>
      </c>
      <c r="EI31" s="106">
        <f>(SUMIF(EL9:EL30,"&lt;1")+1)/(COUNTIFS(EL9:EL30,"&lt;1")+1)</f>
        <v>0.29967325115422272</v>
      </c>
      <c r="EJ31" s="108">
        <f t="shared" si="566"/>
        <v>1825.8086014348762</v>
      </c>
      <c r="EK31" s="107" t="s">
        <v>17</v>
      </c>
      <c r="EL31" s="107" t="s">
        <v>17</v>
      </c>
      <c r="EM31" s="107" t="s">
        <v>17</v>
      </c>
      <c r="EN31" s="102">
        <f>SUM(EN9:EN30)</f>
        <v>1252580.8084409158</v>
      </c>
      <c r="EO31" s="102">
        <f>SUM(EO9:EO30)</f>
        <v>1252580.8084409158</v>
      </c>
      <c r="EP31" s="102">
        <f>EH31-EO31</f>
        <v>4304341.8797815535</v>
      </c>
      <c r="EQ31" s="106">
        <f>(SUMIF(ET9:ET30,"&lt;1")+1)/(COUNTIFS(ET9:ET30,"&lt;1")+1)</f>
        <v>0.30429005177406837</v>
      </c>
      <c r="ER31" s="108">
        <f t="shared" si="571"/>
        <v>1853.5543276158687</v>
      </c>
      <c r="ES31" s="107" t="s">
        <v>17</v>
      </c>
      <c r="ET31" s="107" t="s">
        <v>17</v>
      </c>
      <c r="EU31" s="107" t="s">
        <v>17</v>
      </c>
      <c r="EV31" s="102">
        <f>SUM(EV9:EV30)</f>
        <v>1251075.7456476288</v>
      </c>
      <c r="EW31" s="102">
        <f>SUM(EW9:EW30)</f>
        <v>1251075.7456476288</v>
      </c>
      <c r="EX31" s="102">
        <f>EP31-EW31</f>
        <v>3053266.1341339247</v>
      </c>
      <c r="EY31" s="106">
        <f>(SUMIF(FB9:FB30,"&lt;1")+1)/(COUNTIFS(FB9:FB30,"&lt;1")+1)</f>
        <v>0.30878246733831138</v>
      </c>
      <c r="EZ31" s="108">
        <f t="shared" si="576"/>
        <v>1881.2667153807956</v>
      </c>
      <c r="FA31" s="107" t="s">
        <v>17</v>
      </c>
      <c r="FB31" s="107" t="s">
        <v>17</v>
      </c>
      <c r="FC31" s="107" t="s">
        <v>17</v>
      </c>
      <c r="FD31" s="102">
        <f>SUM(FD9:FD30)</f>
        <v>1248684.9710956693</v>
      </c>
      <c r="FE31" s="102">
        <f>SUM(FE9:FE30)</f>
        <v>1248684.9710956693</v>
      </c>
      <c r="FF31" s="102">
        <f>EX31-FE31</f>
        <v>1804581.1630382554</v>
      </c>
      <c r="FG31" s="106">
        <f>(SUMIF(FJ9:FJ30,"&lt;1")+1)/(COUNTIFS(FJ9:FJ30,"&lt;1")+1)</f>
        <v>0.31314540054802265</v>
      </c>
      <c r="FH31" s="94">
        <f t="shared" si="581"/>
        <v>1908.9261454637654</v>
      </c>
      <c r="FI31" s="107" t="s">
        <v>17</v>
      </c>
      <c r="FJ31" s="107" t="s">
        <v>17</v>
      </c>
      <c r="FK31" s="107" t="s">
        <v>17</v>
      </c>
      <c r="FL31" s="102">
        <f>SUM(FL9:FL30)</f>
        <v>1245698.0333772379</v>
      </c>
      <c r="FM31" s="102">
        <f>SUM(FM9:FM30)</f>
        <v>1245698.0333772379</v>
      </c>
      <c r="FN31" s="102">
        <f>FF31-FM31</f>
        <v>558883.12966101756</v>
      </c>
      <c r="FO31" s="106">
        <f>(SUMIF(FR9:FR30,"&lt;1")+1)/(COUNTIFS(FR9:FR30,"&lt;1")+1)</f>
        <v>0.31737839398916268</v>
      </c>
      <c r="FP31" s="94">
        <f t="shared" si="927"/>
        <v>1936.5194123455296</v>
      </c>
      <c r="FQ31" s="107" t="s">
        <v>17</v>
      </c>
      <c r="FR31" s="107" t="s">
        <v>17</v>
      </c>
      <c r="FS31" s="107" t="s">
        <v>17</v>
      </c>
      <c r="FT31" s="102">
        <f>SUM(FT9:FT30)</f>
        <v>1242306.3355735713</v>
      </c>
      <c r="FU31" s="102">
        <f>SUM(FU9:FU30)</f>
        <v>558883.12966101756</v>
      </c>
      <c r="FV31" s="102">
        <f>FN31-FU31</f>
        <v>0</v>
      </c>
      <c r="FW31" s="106">
        <f>(SUMIF(FZ9:FZ30,"&lt;1")+1)/(COUNTIFS(FZ9:FZ30,"&lt;1")+1)</f>
        <v>0.31923957270852826</v>
      </c>
      <c r="FX31" s="94">
        <f t="shared" si="929"/>
        <v>1948.8991471923791</v>
      </c>
      <c r="FY31" s="107" t="s">
        <v>17</v>
      </c>
      <c r="FZ31" s="107" t="s">
        <v>17</v>
      </c>
      <c r="GA31" s="107" t="s">
        <v>17</v>
      </c>
      <c r="GB31" s="102">
        <f>SUM(GB9:GB30)</f>
        <v>1240655.9564882645</v>
      </c>
      <c r="GC31" s="102">
        <f>SUM(GC9:GC30)</f>
        <v>0</v>
      </c>
      <c r="GD31" s="102">
        <f>FV31-GC31</f>
        <v>0</v>
      </c>
      <c r="GE31" s="106">
        <f>(SUMIF(GH9:GH30,"&lt;1")+1)/(COUNTIFS(GH9:GH30,"&lt;1")+1)</f>
        <v>0.31923957270852826</v>
      </c>
      <c r="GF31" s="94">
        <f t="shared" si="931"/>
        <v>1948.8991471923791</v>
      </c>
      <c r="GG31" s="107" t="s">
        <v>17</v>
      </c>
      <c r="GH31" s="107" t="s">
        <v>17</v>
      </c>
      <c r="GI31" s="107" t="s">
        <v>17</v>
      </c>
      <c r="GJ31" s="102">
        <f>SUM(GJ9:GJ30)</f>
        <v>1240655.9564882645</v>
      </c>
      <c r="GK31" s="102">
        <f>SUM(GK9:GK30)</f>
        <v>0</v>
      </c>
      <c r="GL31" s="102">
        <f>GD31-GK31</f>
        <v>0</v>
      </c>
      <c r="GM31" s="106">
        <f>(SUMIF(GP9:GP30,"&lt;1")+1)/(COUNTIFS(GP9:GP30,"&lt;1")+1)</f>
        <v>0.31923957270852826</v>
      </c>
      <c r="GN31" s="94">
        <f t="shared" si="933"/>
        <v>1948.8991471923791</v>
      </c>
      <c r="GO31" s="107" t="s">
        <v>17</v>
      </c>
      <c r="GP31" s="107" t="s">
        <v>17</v>
      </c>
      <c r="GQ31" s="107" t="s">
        <v>17</v>
      </c>
      <c r="GR31" s="102">
        <f>SUM(GR9:GR30)</f>
        <v>1240655.9564882645</v>
      </c>
      <c r="GS31" s="102">
        <f>SUM(GS9:GS30)</f>
        <v>0</v>
      </c>
      <c r="GT31" s="102">
        <f>GL31-GS31</f>
        <v>0</v>
      </c>
      <c r="GU31" s="106">
        <f>(SUMIF(GX9:GX30,"&lt;1")+1)/(COUNTIFS(GX9:GX30,"&lt;1")+1)</f>
        <v>0.31923957270852826</v>
      </c>
      <c r="GV31" s="94">
        <f t="shared" si="1087"/>
        <v>1948.8991471923791</v>
      </c>
      <c r="GW31" s="107" t="s">
        <v>17</v>
      </c>
      <c r="GX31" s="107" t="s">
        <v>17</v>
      </c>
      <c r="GY31" s="107" t="s">
        <v>17</v>
      </c>
      <c r="GZ31" s="102">
        <f>SUM(GZ9:GZ30)</f>
        <v>1240655.9564882645</v>
      </c>
      <c r="HA31" s="102">
        <f>SUM(HA9:HA30)</f>
        <v>0</v>
      </c>
      <c r="HB31" s="102">
        <f>GT31-HA31</f>
        <v>0</v>
      </c>
      <c r="HC31" s="106">
        <f>(SUMIF(HF9:HF30,"&lt;1")+1)/(COUNTIFS(HF9:HF30,"&lt;1")+1)</f>
        <v>0.31923957270852826</v>
      </c>
      <c r="HD31" s="94">
        <f t="shared" si="936"/>
        <v>1948.8991471923791</v>
      </c>
      <c r="HE31" s="107" t="s">
        <v>17</v>
      </c>
      <c r="HF31" s="107" t="s">
        <v>17</v>
      </c>
      <c r="HG31" s="107" t="s">
        <v>17</v>
      </c>
      <c r="HH31" s="102">
        <f>SUM(HH9:HH30)</f>
        <v>1240655.9564882645</v>
      </c>
      <c r="HI31" s="102">
        <f>SUM(HI9:HI30)</f>
        <v>0</v>
      </c>
      <c r="HJ31" s="102">
        <f>HB31-HI31</f>
        <v>0</v>
      </c>
      <c r="HK31" s="106">
        <f>(SUMIF(HN9:HN30,"&lt;1")+1)/(COUNTIFS(HN9:HN30,"&lt;1")+1)</f>
        <v>0.31923957270852826</v>
      </c>
      <c r="HL31" s="94">
        <f t="shared" si="938"/>
        <v>1948.8991471923791</v>
      </c>
      <c r="HM31" s="107" t="s">
        <v>17</v>
      </c>
      <c r="HN31" s="107" t="s">
        <v>17</v>
      </c>
      <c r="HO31" s="107" t="s">
        <v>17</v>
      </c>
      <c r="HP31" s="102">
        <f>SUM(HP9:HP30)</f>
        <v>1240655.9564882645</v>
      </c>
      <c r="HQ31" s="102">
        <f>SUM(HQ9:HQ30)</f>
        <v>0</v>
      </c>
      <c r="HR31" s="102">
        <f>HJ31-HQ31</f>
        <v>0</v>
      </c>
      <c r="HS31" s="106">
        <f>(SUMIF(HV9:HV30,"&lt;1")+1)/(COUNTIFS(HV9:HV30,"&lt;1")+1)</f>
        <v>0.31923957270852826</v>
      </c>
      <c r="HT31" s="94">
        <f t="shared" si="940"/>
        <v>1948.8991471923791</v>
      </c>
      <c r="HU31" s="107" t="s">
        <v>17</v>
      </c>
      <c r="HV31" s="107" t="s">
        <v>17</v>
      </c>
      <c r="HW31" s="107" t="s">
        <v>17</v>
      </c>
      <c r="HX31" s="102">
        <f>SUM(HX9:HX30)</f>
        <v>1240655.9564882645</v>
      </c>
      <c r="HY31" s="102">
        <f>SUM(HY9:HY30)</f>
        <v>0</v>
      </c>
      <c r="HZ31" s="102">
        <f>HR31-HY31</f>
        <v>0</v>
      </c>
      <c r="IA31" s="106">
        <f>(SUMIF(ID9:ID30,"&lt;1")+1)/(COUNTIFS(ID9:ID30,"&lt;1")+1)</f>
        <v>0.31923957270852826</v>
      </c>
      <c r="IB31" s="94">
        <f t="shared" si="942"/>
        <v>1948.8991471923791</v>
      </c>
      <c r="IC31" s="107" t="s">
        <v>17</v>
      </c>
      <c r="ID31" s="107" t="s">
        <v>17</v>
      </c>
      <c r="IE31" s="107" t="s">
        <v>17</v>
      </c>
      <c r="IF31" s="102">
        <f>SUM(IF9:IF30)</f>
        <v>1240655.9564882645</v>
      </c>
      <c r="IG31" s="102">
        <f>SUM(IG9:IG30)</f>
        <v>0</v>
      </c>
      <c r="IH31" s="102">
        <f>HZ31-IG31</f>
        <v>0</v>
      </c>
      <c r="II31" s="106">
        <f>(SUMIF(IL9:IL30,"&lt;1")+1)/(COUNTIFS(IL9:IL30,"&lt;1")+1)</f>
        <v>0.31923957270852826</v>
      </c>
      <c r="IJ31" s="94">
        <f t="shared" si="944"/>
        <v>1948.8991471923791</v>
      </c>
      <c r="IK31" s="107" t="s">
        <v>17</v>
      </c>
      <c r="IL31" s="107" t="s">
        <v>17</v>
      </c>
      <c r="IM31" s="107" t="s">
        <v>17</v>
      </c>
      <c r="IN31" s="102">
        <f>SUM(IN9:IN30)</f>
        <v>1240655.9564882645</v>
      </c>
      <c r="IO31" s="102">
        <f>SUM(IO9:IO30)</f>
        <v>0</v>
      </c>
      <c r="IP31" s="102">
        <f>IH31-IO31</f>
        <v>0</v>
      </c>
      <c r="IQ31" s="106">
        <f>(SUMIF(IT9:IT30,"&lt;1")+1)/(COUNTIFS(IT9:IT30,"&lt;1")+1)</f>
        <v>0.31923957270852826</v>
      </c>
      <c r="IR31" s="94">
        <f t="shared" si="946"/>
        <v>1948.8991471923791</v>
      </c>
      <c r="IS31" s="107" t="s">
        <v>17</v>
      </c>
      <c r="IT31" s="107" t="s">
        <v>17</v>
      </c>
      <c r="IU31" s="107" t="s">
        <v>17</v>
      </c>
      <c r="IV31" s="102">
        <f>SUM(IV9:IV30)</f>
        <v>1240655.9564882645</v>
      </c>
      <c r="IW31" s="102">
        <f>SUM(IW9:IW30)</f>
        <v>0</v>
      </c>
      <c r="IX31" s="102">
        <f>IP31-IW31</f>
        <v>0</v>
      </c>
      <c r="IY31" s="106">
        <f>(SUMIF(JB9:JB30,"&lt;1")+1)/(COUNTIFS(JB9:JB30,"&lt;1")+1)</f>
        <v>0.31923957270852826</v>
      </c>
      <c r="IZ31" s="94">
        <f t="shared" si="948"/>
        <v>1948.8991471923791</v>
      </c>
      <c r="JA31" s="107" t="s">
        <v>17</v>
      </c>
      <c r="JB31" s="107" t="s">
        <v>17</v>
      </c>
      <c r="JC31" s="107" t="s">
        <v>17</v>
      </c>
      <c r="JD31" s="102">
        <f>SUM(JD9:JD30)</f>
        <v>1240655.9564882645</v>
      </c>
      <c r="JE31" s="102">
        <f>SUM(JE9:JE30)</f>
        <v>0</v>
      </c>
      <c r="JF31" s="102">
        <f>IX31-JE31</f>
        <v>0</v>
      </c>
      <c r="JG31" s="106">
        <f>(SUMIF(JJ9:JJ30,"&lt;1")+1)/(COUNTIFS(JJ9:JJ30,"&lt;1")+1)</f>
        <v>0.31923957270852826</v>
      </c>
      <c r="JH31" s="94">
        <f t="shared" si="950"/>
        <v>1948.8991471923791</v>
      </c>
      <c r="JI31" s="107" t="s">
        <v>17</v>
      </c>
      <c r="JJ31" s="107" t="s">
        <v>17</v>
      </c>
      <c r="JK31" s="107" t="s">
        <v>17</v>
      </c>
      <c r="JL31" s="102">
        <f>SUM(JL9:JL30)</f>
        <v>1240655.9564882645</v>
      </c>
      <c r="JM31" s="102">
        <f>SUM(JM9:JM30)</f>
        <v>0</v>
      </c>
      <c r="JN31" s="102">
        <f>JF31-JM31</f>
        <v>0</v>
      </c>
      <c r="JO31" s="106">
        <f>(SUMIF(JR9:JR30,"&lt;1")+1)/(COUNTIFS(JR9:JR30,"&lt;1")+1)</f>
        <v>0.31923957270852826</v>
      </c>
      <c r="JP31" s="94">
        <f t="shared" si="952"/>
        <v>1948.8991471923791</v>
      </c>
      <c r="JQ31" s="107" t="s">
        <v>17</v>
      </c>
      <c r="JR31" s="107" t="s">
        <v>17</v>
      </c>
      <c r="JS31" s="107" t="s">
        <v>17</v>
      </c>
      <c r="JT31" s="102">
        <f>SUM(JT9:JT30)</f>
        <v>1240655.9564882645</v>
      </c>
      <c r="JU31" s="102">
        <f>SUM(JU9:JU30)</f>
        <v>0</v>
      </c>
      <c r="JV31" s="102">
        <f>JN31-JU31</f>
        <v>0</v>
      </c>
      <c r="JW31" s="106">
        <f>(SUMIF(JZ9:JZ30,"&lt;1")+1)/(COUNTIFS(JZ9:JZ30,"&lt;1")+1)</f>
        <v>0.31923957270852826</v>
      </c>
      <c r="JX31" s="94">
        <f t="shared" si="954"/>
        <v>1948.8991471923791</v>
      </c>
      <c r="JY31" s="107" t="s">
        <v>17</v>
      </c>
      <c r="JZ31" s="107" t="s">
        <v>17</v>
      </c>
      <c r="KA31" s="107" t="s">
        <v>17</v>
      </c>
      <c r="KB31" s="102">
        <f>SUM(KB9:KB30)</f>
        <v>1240655.9564882645</v>
      </c>
      <c r="KC31" s="102">
        <f>SUM(KC9:KC30)</f>
        <v>0</v>
      </c>
      <c r="KD31" s="102">
        <f>JV31-KC31</f>
        <v>0</v>
      </c>
      <c r="KE31" s="106">
        <f>(SUMIF(KH9:KH30,"&lt;1")+1)/(COUNTIFS(KH9:KH30,"&lt;1")+1)</f>
        <v>0.31923957270852826</v>
      </c>
      <c r="KF31" s="94">
        <f t="shared" si="956"/>
        <v>1948.8991471923791</v>
      </c>
      <c r="KG31" s="107" t="s">
        <v>17</v>
      </c>
      <c r="KH31" s="107" t="s">
        <v>17</v>
      </c>
      <c r="KI31" s="107" t="s">
        <v>17</v>
      </c>
      <c r="KJ31" s="102">
        <f>SUM(KJ9:KJ30)</f>
        <v>1240655.9564882645</v>
      </c>
      <c r="KK31" s="102">
        <f>SUM(KK9:KK30)</f>
        <v>0</v>
      </c>
      <c r="KL31" s="102">
        <f>KD31-KK31</f>
        <v>0</v>
      </c>
      <c r="KM31" s="106">
        <f>(SUMIF(KP9:KP30,"&lt;1")+1)/(COUNTIFS(KP9:KP30,"&lt;1")+1)</f>
        <v>0.31923957270852826</v>
      </c>
      <c r="KN31" s="94">
        <f t="shared" si="958"/>
        <v>1948.8991471923791</v>
      </c>
      <c r="KO31" s="107" t="s">
        <v>17</v>
      </c>
      <c r="KP31" s="107" t="s">
        <v>17</v>
      </c>
      <c r="KQ31" s="107" t="s">
        <v>17</v>
      </c>
      <c r="KR31" s="102">
        <f>SUM(KR9:KR30)</f>
        <v>1240655.9564882645</v>
      </c>
      <c r="KS31" s="102">
        <f>SUM(KS9:KS30)</f>
        <v>0</v>
      </c>
      <c r="KT31" s="102">
        <f>KL31-KS31</f>
        <v>0</v>
      </c>
      <c r="KU31" s="106">
        <f>(SUMIF(KX9:KX30,"&lt;1")+1)/(COUNTIFS(KX9:KX30,"&lt;1")+1)</f>
        <v>0.31923957270852826</v>
      </c>
      <c r="KV31" s="94">
        <f t="shared" si="960"/>
        <v>1948.8991471923791</v>
      </c>
      <c r="KW31" s="107" t="s">
        <v>17</v>
      </c>
      <c r="KX31" s="107" t="s">
        <v>17</v>
      </c>
      <c r="KY31" s="107" t="s">
        <v>17</v>
      </c>
      <c r="KZ31" s="102">
        <f>SUM(KZ9:KZ30)</f>
        <v>1240655.9564882645</v>
      </c>
      <c r="LA31" s="102">
        <f>SUM(LA9:LA30)</f>
        <v>0</v>
      </c>
      <c r="LB31" s="102">
        <f>KT31-LA31</f>
        <v>0</v>
      </c>
      <c r="LC31" s="106">
        <f>(SUMIF(LF9:LF30,"&lt;1")+1)/(COUNTIFS(LF9:LF30,"&lt;1")+1)</f>
        <v>0.31923957270852826</v>
      </c>
      <c r="LD31" s="94">
        <f t="shared" si="962"/>
        <v>1948.8991471923791</v>
      </c>
      <c r="LE31" s="107" t="s">
        <v>17</v>
      </c>
      <c r="LF31" s="107" t="s">
        <v>17</v>
      </c>
      <c r="LG31" s="107" t="s">
        <v>17</v>
      </c>
      <c r="LH31" s="102">
        <f>SUM(LH9:LH30)</f>
        <v>1240655.9564882645</v>
      </c>
      <c r="LI31" s="102">
        <f>SUM(LI9:LI30)</f>
        <v>0</v>
      </c>
      <c r="LJ31" s="102">
        <f>LB31-LI31</f>
        <v>0</v>
      </c>
      <c r="LK31" s="106">
        <f>(SUMIF(LN9:LN30,"&lt;1")+1)/(COUNTIFS(LN9:LN30,"&lt;1")+1)</f>
        <v>0.31923957270852826</v>
      </c>
      <c r="LL31" s="94">
        <f>($H31+$J31+$Q31+$Y31+$AG31+$AO31+$AW31+$BE31+$BM31+$BU31+$CC31+$CK31+$CS31+$DA31+$DI31+$DQ31+$DY31+$EG31+$EO31+$EW31+IW31+JE31+JM31+JU31+KC31+KK31+KS31+LA31+LI31+FE31+FM31+FU31+GC31+GK31+GS31+HA31+HI31+HQ31+HY31+IG31+IO31)/$G31</f>
        <v>1948.8991471923791</v>
      </c>
      <c r="LM31" s="107" t="s">
        <v>17</v>
      </c>
      <c r="LN31" s="107" t="s">
        <v>17</v>
      </c>
      <c r="LO31" s="107" t="s">
        <v>17</v>
      </c>
      <c r="LP31" s="102">
        <f>SUM(LP9:LP30)</f>
        <v>1240655.9564882645</v>
      </c>
      <c r="LQ31" s="102">
        <f>SUM(LQ9:LQ30)</f>
        <v>0</v>
      </c>
      <c r="LR31" s="102">
        <f>LJ31-LQ31</f>
        <v>0</v>
      </c>
      <c r="LS31" s="106">
        <f>(SUMIF(LV9:LV30,"&lt;1")+1)/(COUNTIFS(LV9:LV30,"&lt;1")+1)</f>
        <v>0.31923957270852826</v>
      </c>
      <c r="LT31" s="94">
        <f t="shared" si="966"/>
        <v>1948.8991471923791</v>
      </c>
      <c r="LU31" s="107" t="s">
        <v>17</v>
      </c>
      <c r="LV31" s="107" t="s">
        <v>17</v>
      </c>
      <c r="LW31" s="107" t="s">
        <v>17</v>
      </c>
      <c r="LX31" s="102">
        <f>SUM(LX9:LX30)</f>
        <v>1240655.9564882645</v>
      </c>
      <c r="LY31" s="102">
        <f>SUM(LY9:LY30)</f>
        <v>0</v>
      </c>
      <c r="LZ31" s="102">
        <f>LR31-LY31</f>
        <v>0</v>
      </c>
      <c r="MA31" s="106">
        <f>(SUMIF(MD9:MD30,"&lt;1")+1)/(COUNTIFS(MD9:MD30,"&lt;1")+1)</f>
        <v>0.31923957270852826</v>
      </c>
      <c r="MB31" s="94">
        <f t="shared" si="968"/>
        <v>1948.8991471923791</v>
      </c>
      <c r="MC31" s="107" t="s">
        <v>17</v>
      </c>
      <c r="MD31" s="107" t="s">
        <v>17</v>
      </c>
      <c r="ME31" s="107" t="s">
        <v>17</v>
      </c>
      <c r="MF31" s="102">
        <f>SUM(MF9:MF30)</f>
        <v>1240655.9564882645</v>
      </c>
      <c r="MG31" s="102">
        <f>SUM(MG9:MG30)</f>
        <v>0</v>
      </c>
      <c r="MH31" s="102">
        <f>LZ31-MG31</f>
        <v>0</v>
      </c>
      <c r="MI31" s="106">
        <f>(SUMIF(ML9:ML30,"&lt;1")+1)/(COUNTIFS(ML9:ML30,"&lt;1")+1)</f>
        <v>0.31923957270852826</v>
      </c>
      <c r="MJ31" s="94">
        <f t="shared" si="970"/>
        <v>1948.8991471923791</v>
      </c>
      <c r="MK31" s="107" t="s">
        <v>17</v>
      </c>
      <c r="ML31" s="107" t="s">
        <v>17</v>
      </c>
      <c r="MM31" s="107" t="s">
        <v>17</v>
      </c>
      <c r="MN31" s="102">
        <f>SUM(MN9:MN30)</f>
        <v>1240655.9564882645</v>
      </c>
      <c r="MO31" s="102">
        <f>SUM(MO9:MO30)</f>
        <v>0</v>
      </c>
      <c r="MP31" s="102">
        <f>MH31-MO31</f>
        <v>0</v>
      </c>
      <c r="MQ31" s="106">
        <f>(SUMIF(MT9:MT30,"&lt;1")+1)/(COUNTIFS(MT9:MT30,"&lt;1")+1)</f>
        <v>0.31923957270852826</v>
      </c>
      <c r="MR31" s="94">
        <f t="shared" si="972"/>
        <v>1948.8991471923791</v>
      </c>
      <c r="MS31" s="107" t="s">
        <v>17</v>
      </c>
      <c r="MT31" s="107" t="s">
        <v>17</v>
      </c>
      <c r="MU31" s="107" t="s">
        <v>17</v>
      </c>
      <c r="MV31" s="102">
        <f>SUM(MV9:MV30)</f>
        <v>1240655.9564882645</v>
      </c>
      <c r="MW31" s="102">
        <f>SUM(MW9:MW30)</f>
        <v>0</v>
      </c>
      <c r="MX31" s="102">
        <f>MP31-MW31</f>
        <v>0</v>
      </c>
      <c r="MY31" s="106">
        <f>(SUMIF(NB9:NB30,"&lt;1")+1)/(COUNTIFS(NB9:NB30,"&lt;1")+1)</f>
        <v>0.31923957270852826</v>
      </c>
      <c r="MZ31" s="94">
        <f t="shared" si="974"/>
        <v>1948.8991471923791</v>
      </c>
      <c r="NA31" s="107" t="s">
        <v>17</v>
      </c>
      <c r="NB31" s="107" t="s">
        <v>17</v>
      </c>
      <c r="NC31" s="107" t="s">
        <v>17</v>
      </c>
      <c r="ND31" s="102">
        <f>SUM(ND9:ND30)</f>
        <v>1240655.9564882645</v>
      </c>
      <c r="NE31" s="102">
        <f>SUM(NE9:NE30)</f>
        <v>0</v>
      </c>
      <c r="NF31" s="102">
        <f>MX31-NE31</f>
        <v>0</v>
      </c>
      <c r="NG31" s="106">
        <f>(SUMIF(NJ9:NJ30,"&lt;1")+1)/(COUNTIFS(NJ9:NJ30,"&lt;1")+1)</f>
        <v>0.31923957270852826</v>
      </c>
      <c r="NH31" s="94">
        <f t="shared" si="976"/>
        <v>1948.8991471923791</v>
      </c>
      <c r="NI31" s="107" t="s">
        <v>17</v>
      </c>
      <c r="NJ31" s="107" t="s">
        <v>17</v>
      </c>
      <c r="NK31" s="107" t="s">
        <v>17</v>
      </c>
      <c r="NL31" s="102">
        <f>SUM(NL9:NL30)</f>
        <v>1240655.9564882645</v>
      </c>
      <c r="NM31" s="102">
        <f>SUM(NM9:NM30)</f>
        <v>0</v>
      </c>
      <c r="NN31" s="102">
        <f>NF31-NM31</f>
        <v>0</v>
      </c>
      <c r="NO31" s="106">
        <f>(SUMIF(NR9:NR30,"&lt;1")+1)/(COUNTIFS(NR9:NR30,"&lt;1")+1)</f>
        <v>0.31923957270852826</v>
      </c>
      <c r="NP31" s="94">
        <f t="shared" si="978"/>
        <v>1948.8991471923791</v>
      </c>
      <c r="NQ31" s="107" t="s">
        <v>17</v>
      </c>
      <c r="NR31" s="107" t="s">
        <v>17</v>
      </c>
      <c r="NS31" s="107" t="s">
        <v>17</v>
      </c>
      <c r="NT31" s="102">
        <f>SUM(NT9:NT30)</f>
        <v>1240655.9564882645</v>
      </c>
      <c r="NU31" s="102">
        <f>SUM(NU9:NU30)</f>
        <v>0</v>
      </c>
      <c r="NV31" s="102">
        <f>NN31-NU31</f>
        <v>0</v>
      </c>
      <c r="NW31" s="106">
        <f>(SUMIF(NZ9:NZ30,"&lt;1")+1)/(COUNTIFS(NZ9:NZ30,"&lt;1")+1)</f>
        <v>0.31923957270852826</v>
      </c>
      <c r="NX31" s="94">
        <f t="shared" si="980"/>
        <v>1948.8991471923791</v>
      </c>
      <c r="NY31" s="107" t="s">
        <v>17</v>
      </c>
      <c r="NZ31" s="107" t="s">
        <v>17</v>
      </c>
      <c r="OA31" s="107" t="s">
        <v>17</v>
      </c>
      <c r="OB31" s="102">
        <f>SUM(OB9:OB30)</f>
        <v>1240655.9564882645</v>
      </c>
      <c r="OC31" s="102">
        <f>SUM(OC9:OC30)</f>
        <v>0</v>
      </c>
      <c r="OD31" s="102">
        <f>NV31-OC31</f>
        <v>0</v>
      </c>
      <c r="OE31" s="106">
        <f>(SUMIF(OH9:OH30,"&lt;1")+1)/(COUNTIFS(OH9:OH30,"&lt;1")+1)</f>
        <v>0.31923957270852826</v>
      </c>
      <c r="OF31" s="94">
        <f t="shared" si="982"/>
        <v>1948.8991471923791</v>
      </c>
      <c r="OG31" s="107" t="s">
        <v>17</v>
      </c>
      <c r="OH31" s="107" t="s">
        <v>17</v>
      </c>
      <c r="OI31" s="107" t="s">
        <v>17</v>
      </c>
      <c r="OJ31" s="102">
        <f>SUM(OJ9:OJ30)</f>
        <v>1240655.9564882645</v>
      </c>
      <c r="OK31" s="102">
        <f>SUM(OK9:OK30)</f>
        <v>0</v>
      </c>
      <c r="OL31" s="102">
        <f>OD31-OK31</f>
        <v>0</v>
      </c>
      <c r="OM31" s="106">
        <f>(SUMIF(OP9:OP30,"&lt;1")+1)/(COUNTIFS(OP9:OP30,"&lt;1")+1)</f>
        <v>0.31923957270852826</v>
      </c>
      <c r="ON31" s="94">
        <f t="shared" si="984"/>
        <v>1948.8991471923791</v>
      </c>
      <c r="OO31" s="107" t="s">
        <v>17</v>
      </c>
      <c r="OP31" s="107" t="s">
        <v>17</v>
      </c>
      <c r="OQ31" s="107" t="s">
        <v>17</v>
      </c>
      <c r="OR31" s="102">
        <f>SUM(OR9:OR30)</f>
        <v>1240655.9564882645</v>
      </c>
      <c r="OS31" s="102">
        <f>SUM(OS9:OS30)</f>
        <v>0</v>
      </c>
      <c r="OT31" s="102">
        <f>OL31-OS31</f>
        <v>0</v>
      </c>
      <c r="OU31" s="106">
        <f>(SUMIF(OX9:OX30,"&lt;1")+1)/(COUNTIFS(OX9:OX30,"&lt;1")+1)</f>
        <v>0.31923957270852826</v>
      </c>
      <c r="OV31" s="94">
        <f t="shared" si="986"/>
        <v>1948.8991471923791</v>
      </c>
      <c r="OW31" s="107" t="s">
        <v>17</v>
      </c>
      <c r="OX31" s="107" t="s">
        <v>17</v>
      </c>
      <c r="OY31" s="107" t="s">
        <v>17</v>
      </c>
      <c r="OZ31" s="102">
        <f>SUM(OZ9:OZ30)</f>
        <v>1240655.9564882645</v>
      </c>
      <c r="PA31" s="102">
        <f>SUM(PA9:PA30)</f>
        <v>0</v>
      </c>
      <c r="PB31" s="102">
        <f>OT31-PA31</f>
        <v>0</v>
      </c>
      <c r="PC31" s="106">
        <f>(SUMIF(PF9:PF30,"&lt;1")+1)/(COUNTIFS(PF9:PF30,"&lt;1")+1)</f>
        <v>0.31923957270852826</v>
      </c>
      <c r="PD31" s="94">
        <f t="shared" si="988"/>
        <v>1948.8991471923791</v>
      </c>
      <c r="PE31" s="107" t="s">
        <v>17</v>
      </c>
      <c r="PF31" s="107" t="s">
        <v>17</v>
      </c>
      <c r="PG31" s="107" t="s">
        <v>17</v>
      </c>
      <c r="PH31" s="102">
        <f>SUM(PH9:PH30)</f>
        <v>1240655.9564882645</v>
      </c>
      <c r="PI31" s="102">
        <f>SUM(PI9:PI30)</f>
        <v>0</v>
      </c>
      <c r="PJ31" s="102">
        <f>PB31-PI31</f>
        <v>0</v>
      </c>
      <c r="PK31" s="106">
        <f>(SUMIF(PN9:PN30,"&lt;1")+1)/(COUNTIFS(PN9:PN30,"&lt;1")+1)</f>
        <v>0.31923957270852826</v>
      </c>
      <c r="PL31" s="94">
        <f t="shared" si="990"/>
        <v>1948.8991471923791</v>
      </c>
      <c r="PM31" s="107" t="s">
        <v>17</v>
      </c>
      <c r="PN31" s="107" t="s">
        <v>17</v>
      </c>
      <c r="PO31" s="107" t="s">
        <v>17</v>
      </c>
      <c r="PP31" s="102">
        <f>SUM(PP9:PP30)</f>
        <v>1240655.9564882645</v>
      </c>
      <c r="PQ31" s="102">
        <f>SUM(PQ9:PQ30)</f>
        <v>0</v>
      </c>
      <c r="PR31" s="102">
        <f>PJ31-PQ31</f>
        <v>0</v>
      </c>
      <c r="PS31" s="106">
        <f>(SUMIF(PV9:PV30,"&lt;1")+1)/(COUNTIFS(PV9:PV30,"&lt;1")+1)</f>
        <v>0.31923957270852826</v>
      </c>
      <c r="PT31" s="94">
        <f t="shared" si="992"/>
        <v>1948.8991471923791</v>
      </c>
      <c r="PU31" s="107" t="s">
        <v>17</v>
      </c>
      <c r="PV31" s="107" t="s">
        <v>17</v>
      </c>
      <c r="PW31" s="107" t="s">
        <v>17</v>
      </c>
      <c r="PX31" s="102">
        <f>SUM(PX9:PX30)</f>
        <v>1240655.9564882645</v>
      </c>
      <c r="PY31" s="102">
        <f>SUM(PY9:PY30)</f>
        <v>0</v>
      </c>
      <c r="PZ31" s="102">
        <f>PR31-PY31</f>
        <v>0</v>
      </c>
      <c r="QA31" s="106">
        <f>(SUMIF(QD9:QD30,"&lt;1")+1)/(COUNTIFS(QD9:QD30,"&lt;1")+1)</f>
        <v>0.31923957270852826</v>
      </c>
      <c r="QB31" s="94">
        <f t="shared" si="994"/>
        <v>1948.8991471923791</v>
      </c>
      <c r="QC31" s="107" t="s">
        <v>17</v>
      </c>
      <c r="QD31" s="107" t="s">
        <v>17</v>
      </c>
      <c r="QE31" s="107" t="s">
        <v>17</v>
      </c>
      <c r="QF31" s="102">
        <f>SUM(QF9:QF30)</f>
        <v>1240655.9564882645</v>
      </c>
      <c r="QG31" s="102">
        <f>SUM(QG9:QG30)</f>
        <v>0</v>
      </c>
      <c r="QH31" s="102">
        <f>PZ31-QG31</f>
        <v>0</v>
      </c>
      <c r="QI31" s="106">
        <f>(SUMIF(QL9:QL30,"&lt;1")+1)/(COUNTIFS(QL9:QL30,"&lt;1")+1)</f>
        <v>0.31923957270852826</v>
      </c>
      <c r="QJ31" s="94">
        <f t="shared" si="996"/>
        <v>1948.8991471923791</v>
      </c>
      <c r="QK31" s="107" t="s">
        <v>17</v>
      </c>
      <c r="QL31" s="107" t="s">
        <v>17</v>
      </c>
      <c r="QM31" s="107" t="s">
        <v>17</v>
      </c>
      <c r="QN31" s="102">
        <f>SUM(QN9:QN30)</f>
        <v>1240655.9564882645</v>
      </c>
      <c r="QO31" s="102">
        <f>SUM(QO9:QO30)</f>
        <v>0</v>
      </c>
      <c r="QP31" s="102">
        <f>QH31-QO31</f>
        <v>0</v>
      </c>
      <c r="QQ31" s="106">
        <f>(SUMIF(QT9:QT30,"&lt;1")+1)/(COUNTIFS(QT9:QT30,"&lt;1")+1)</f>
        <v>0.31923957270852826</v>
      </c>
      <c r="QR31" s="94">
        <f t="shared" si="998"/>
        <v>1948.8991471923791</v>
      </c>
      <c r="QS31" s="107" t="s">
        <v>17</v>
      </c>
      <c r="QT31" s="107" t="s">
        <v>17</v>
      </c>
      <c r="QU31" s="107" t="s">
        <v>17</v>
      </c>
      <c r="QV31" s="102">
        <f>SUM(QV9:QV30)</f>
        <v>1240655.9564882645</v>
      </c>
      <c r="QW31" s="102">
        <f>SUM(QW9:QW30)</f>
        <v>0</v>
      </c>
      <c r="QX31" s="102">
        <f>QP31-QW31</f>
        <v>0</v>
      </c>
      <c r="QY31" s="106">
        <f>(SUMIF(RB9:RB30,"&lt;1")+1)/(COUNTIFS(RB9:RB30,"&lt;1")+1)</f>
        <v>0.31923957270852826</v>
      </c>
      <c r="QZ31" s="94">
        <f t="shared" si="1000"/>
        <v>1948.8991471923791</v>
      </c>
      <c r="RA31" s="107" t="s">
        <v>17</v>
      </c>
      <c r="RB31" s="107" t="s">
        <v>17</v>
      </c>
      <c r="RC31" s="107" t="s">
        <v>17</v>
      </c>
      <c r="RD31" s="102">
        <f>SUM(RD9:RD30)</f>
        <v>1240655.9564882645</v>
      </c>
      <c r="RE31" s="102">
        <f>SUM(RE9:RE30)</f>
        <v>0</v>
      </c>
      <c r="RF31" s="102">
        <f>QX31-RE31</f>
        <v>0</v>
      </c>
      <c r="RG31" s="106">
        <f>(SUMIF(RJ9:RJ30,"&lt;1")+1)/(COUNTIFS(RJ9:RJ30,"&lt;1")+1)</f>
        <v>0.31923957270852826</v>
      </c>
      <c r="RH31" s="94">
        <f t="shared" si="1002"/>
        <v>1948.8991471923791</v>
      </c>
      <c r="RI31" s="107" t="s">
        <v>17</v>
      </c>
      <c r="RJ31" s="107" t="s">
        <v>17</v>
      </c>
      <c r="RK31" s="107" t="s">
        <v>17</v>
      </c>
      <c r="RL31" s="102">
        <f>SUM(RL9:RL30)</f>
        <v>1240655.9564882645</v>
      </c>
      <c r="RM31" s="102">
        <f>SUM(RM9:RM30)</f>
        <v>0</v>
      </c>
      <c r="RN31" s="102">
        <f>RF31-RM31</f>
        <v>0</v>
      </c>
      <c r="RO31" s="106">
        <f>(SUMIF(RR9:RR30,"&lt;1")+1)/(COUNTIFS(RR9:RR30,"&lt;1")+1)</f>
        <v>0.31923957270852826</v>
      </c>
      <c r="RP31" s="94">
        <f t="shared" si="1004"/>
        <v>1948.8991471923791</v>
      </c>
      <c r="RQ31" s="107" t="s">
        <v>17</v>
      </c>
      <c r="RR31" s="107" t="s">
        <v>17</v>
      </c>
      <c r="RS31" s="107" t="s">
        <v>17</v>
      </c>
      <c r="RT31" s="102">
        <f>SUM(RT9:RT30)</f>
        <v>1240655.9564882645</v>
      </c>
      <c r="RU31" s="102">
        <f>SUM(RU9:RU30)</f>
        <v>0</v>
      </c>
      <c r="RV31" s="102">
        <f>RN31-RU31</f>
        <v>0</v>
      </c>
      <c r="RW31" s="106">
        <f>(SUMIF(RZ9:RZ30,"&lt;1")+1)/(COUNTIFS(RZ9:RZ30,"&lt;1")+1)</f>
        <v>0.31923957270852826</v>
      </c>
      <c r="RX31" s="94">
        <f t="shared" si="1006"/>
        <v>1948.8991471923791</v>
      </c>
      <c r="RY31" s="107" t="s">
        <v>17</v>
      </c>
      <c r="RZ31" s="107" t="s">
        <v>17</v>
      </c>
      <c r="SA31" s="107" t="s">
        <v>17</v>
      </c>
      <c r="SB31" s="102">
        <f>SUM(SB9:SB30)</f>
        <v>1240655.9564882645</v>
      </c>
      <c r="SC31" s="102">
        <f>SUM(SC9:SC30)</f>
        <v>0</v>
      </c>
      <c r="SD31" s="102">
        <f>RV31-SC31</f>
        <v>0</v>
      </c>
      <c r="SE31" s="106">
        <f>(SUMIF(SH9:SH30,"&lt;1")+1)/(COUNTIFS(SH9:SH30,"&lt;1")+1)</f>
        <v>0.31923957270852826</v>
      </c>
      <c r="SF31" s="94">
        <f t="shared" si="1008"/>
        <v>1948.8991471923791</v>
      </c>
      <c r="SG31" s="107" t="s">
        <v>17</v>
      </c>
      <c r="SH31" s="107" t="s">
        <v>17</v>
      </c>
      <c r="SI31" s="107" t="s">
        <v>17</v>
      </c>
      <c r="SJ31" s="102">
        <f>SUM(SJ9:SJ30)</f>
        <v>1240655.9564882645</v>
      </c>
      <c r="SK31" s="102">
        <f>SUM(SK9:SK30)</f>
        <v>0</v>
      </c>
      <c r="SL31" s="102">
        <f>SD31-SK31</f>
        <v>0</v>
      </c>
      <c r="SM31" s="106">
        <f>(SUMIF(SP9:SP30,"&lt;1")+1)/(COUNTIFS(SP9:SP30,"&lt;1")+1)</f>
        <v>0.31923957270852826</v>
      </c>
      <c r="SN31" s="94">
        <f t="shared" si="1010"/>
        <v>1948.8991471923791</v>
      </c>
      <c r="SO31" s="107" t="s">
        <v>17</v>
      </c>
      <c r="SP31" s="107" t="s">
        <v>17</v>
      </c>
      <c r="SQ31" s="107" t="s">
        <v>17</v>
      </c>
      <c r="SR31" s="102">
        <f>SUM(SR9:SR30)</f>
        <v>1240655.9564882645</v>
      </c>
      <c r="SS31" s="102">
        <f>SUM(SS9:SS30)</f>
        <v>0</v>
      </c>
      <c r="ST31" s="102">
        <f>SL31-SS31</f>
        <v>0</v>
      </c>
      <c r="SU31" s="106">
        <f>(SUMIF(SX9:SX30,"&lt;1")+1)/(COUNTIFS(SX9:SX30,"&lt;1")+1)</f>
        <v>0.31923957270852826</v>
      </c>
      <c r="SV31" s="94">
        <f t="shared" si="1012"/>
        <v>1948.8991471923791</v>
      </c>
      <c r="SW31" s="107" t="s">
        <v>17</v>
      </c>
      <c r="SX31" s="107" t="s">
        <v>17</v>
      </c>
      <c r="SY31" s="107" t="s">
        <v>17</v>
      </c>
      <c r="SZ31" s="102">
        <f>SUM(SZ9:SZ30)</f>
        <v>1240655.9564882645</v>
      </c>
      <c r="TA31" s="102">
        <f>SUM(TA9:TA30)</f>
        <v>0</v>
      </c>
      <c r="TB31" s="102">
        <f>ST31-TA31</f>
        <v>0</v>
      </c>
      <c r="TC31" s="106">
        <f>(SUMIF(TF9:TF30,"&lt;1")+1)/(COUNTIFS(TF9:TF30,"&lt;1")+1)</f>
        <v>0.31923957270852826</v>
      </c>
      <c r="TD31" s="94">
        <f t="shared" si="1014"/>
        <v>1948.8991471923791</v>
      </c>
      <c r="TE31" s="107" t="s">
        <v>17</v>
      </c>
      <c r="TF31" s="107" t="s">
        <v>17</v>
      </c>
      <c r="TG31" s="107" t="s">
        <v>17</v>
      </c>
      <c r="TH31" s="102">
        <f>SUM(TH9:TH30)</f>
        <v>1240655.9564882645</v>
      </c>
      <c r="TI31" s="102">
        <f>SUM(TI9:TI30)</f>
        <v>0</v>
      </c>
      <c r="TJ31" s="102">
        <f>TB31-TI31</f>
        <v>0</v>
      </c>
      <c r="TK31" s="106">
        <f>(SUMIF(TN9:TN30,"&lt;1")+1)/(COUNTIFS(TN9:TN30,"&lt;1")+1)</f>
        <v>0.31923957270852826</v>
      </c>
      <c r="TL31" s="94">
        <f t="shared" si="1016"/>
        <v>1948.8991471923791</v>
      </c>
      <c r="TM31" s="107" t="s">
        <v>17</v>
      </c>
      <c r="TN31" s="107" t="s">
        <v>17</v>
      </c>
      <c r="TO31" s="107" t="s">
        <v>17</v>
      </c>
      <c r="TP31" s="102">
        <f>SUM(TP9:TP30)</f>
        <v>1240655.9564882645</v>
      </c>
      <c r="TQ31" s="102">
        <f>SUM(TQ9:TQ30)</f>
        <v>0</v>
      </c>
      <c r="TR31" s="102">
        <f>TJ31-TQ31</f>
        <v>0</v>
      </c>
      <c r="TS31" s="106">
        <f>(SUMIF(TV9:TV30,"&lt;1")+1)/(COUNTIFS(TV9:TV30,"&lt;1")+1)</f>
        <v>0.31923957270852826</v>
      </c>
      <c r="TT31" s="94">
        <f t="shared" si="1018"/>
        <v>1948.8991471923791</v>
      </c>
      <c r="TU31" s="107" t="s">
        <v>17</v>
      </c>
      <c r="TV31" s="107" t="s">
        <v>17</v>
      </c>
      <c r="TW31" s="107" t="s">
        <v>17</v>
      </c>
      <c r="TX31" s="102">
        <f>SUM(TX9:TX30)</f>
        <v>1240655.9564882645</v>
      </c>
      <c r="TY31" s="102">
        <f>SUM(TY9:TY30)</f>
        <v>0</v>
      </c>
      <c r="TZ31" s="102">
        <f>TR31-TY31</f>
        <v>0</v>
      </c>
      <c r="UA31" s="106">
        <f>(SUMIF(UD9:UD30,"&lt;1")+1)/(COUNTIFS(UD9:UD30,"&lt;1")+1)</f>
        <v>0.31923957270852826</v>
      </c>
      <c r="UB31" s="94">
        <f t="shared" si="1020"/>
        <v>1948.8991471923791</v>
      </c>
      <c r="UC31" s="107" t="s">
        <v>17</v>
      </c>
      <c r="UD31" s="107" t="s">
        <v>17</v>
      </c>
      <c r="UE31" s="107" t="s">
        <v>17</v>
      </c>
      <c r="UF31" s="102">
        <f>SUM(UF9:UF30)</f>
        <v>1240655.9564882645</v>
      </c>
      <c r="UG31" s="102">
        <f>SUM(UG9:UG30)</f>
        <v>0</v>
      </c>
      <c r="UH31" s="102">
        <f>TZ31-UG31</f>
        <v>0</v>
      </c>
      <c r="UI31" s="106">
        <f>(SUMIF(UL9:UL30,"&lt;1")+1)/(COUNTIFS(UL9:UL30,"&lt;1")+1)</f>
        <v>0.31923957270852826</v>
      </c>
      <c r="UJ31" s="94">
        <f t="shared" si="1022"/>
        <v>1948.8991471923791</v>
      </c>
      <c r="UK31" s="107" t="s">
        <v>17</v>
      </c>
      <c r="UL31" s="107" t="s">
        <v>17</v>
      </c>
      <c r="UM31" s="107" t="s">
        <v>17</v>
      </c>
      <c r="UN31" s="102">
        <f>SUM(UN9:UN30)</f>
        <v>1240655.9564882645</v>
      </c>
      <c r="UO31" s="102">
        <f>SUM(UO9:UO30)</f>
        <v>0</v>
      </c>
      <c r="UP31" s="102">
        <f>UH31-UO31</f>
        <v>0</v>
      </c>
      <c r="UQ31" s="106">
        <f>(SUMIF(UT9:UT30,"&lt;1")+1)/(COUNTIFS(UT9:UT30,"&lt;1")+1)</f>
        <v>0.31923957270852826</v>
      </c>
      <c r="UR31" s="94">
        <f t="shared" si="1024"/>
        <v>1948.8991471923791</v>
      </c>
      <c r="US31" s="107" t="s">
        <v>17</v>
      </c>
      <c r="UT31" s="107" t="s">
        <v>17</v>
      </c>
      <c r="UU31" s="107" t="s">
        <v>17</v>
      </c>
      <c r="UV31" s="102">
        <f>SUM(UV9:UV30)</f>
        <v>1240655.9564882645</v>
      </c>
      <c r="UW31" s="102">
        <f>SUM(UW9:UW30)</f>
        <v>0</v>
      </c>
      <c r="UX31" s="102">
        <f>UP31-UW31</f>
        <v>0</v>
      </c>
      <c r="UY31" s="106">
        <f>(SUMIF(VB9:VB30,"&lt;1")+1)/(COUNTIFS(VB9:VB30,"&lt;1")+1)</f>
        <v>0.31923957270852826</v>
      </c>
      <c r="UZ31" s="94">
        <f t="shared" si="1026"/>
        <v>1948.8991471923791</v>
      </c>
      <c r="VA31" s="107" t="s">
        <v>17</v>
      </c>
      <c r="VB31" s="107" t="s">
        <v>17</v>
      </c>
      <c r="VC31" s="107" t="s">
        <v>17</v>
      </c>
      <c r="VD31" s="102">
        <f>SUM(VD9:VD30)</f>
        <v>1240655.9564882645</v>
      </c>
      <c r="VE31" s="102">
        <f>SUM(VE9:VE30)</f>
        <v>0</v>
      </c>
      <c r="VF31" s="102">
        <f>UX31-VE31</f>
        <v>0</v>
      </c>
      <c r="VG31" s="106">
        <f>(SUMIF(VJ9:VJ30,"&lt;1")+1)/(COUNTIFS(VJ9:VJ30,"&lt;1")+1)</f>
        <v>0.31923957270852826</v>
      </c>
      <c r="VH31" s="94">
        <f t="shared" si="1028"/>
        <v>1948.8991471923791</v>
      </c>
      <c r="VI31" s="107" t="s">
        <v>17</v>
      </c>
      <c r="VJ31" s="107" t="s">
        <v>17</v>
      </c>
      <c r="VK31" s="107" t="s">
        <v>17</v>
      </c>
      <c r="VL31" s="102">
        <f>SUM(VL9:VL30)</f>
        <v>1240655.9564882645</v>
      </c>
      <c r="VM31" s="102">
        <f>SUM(VM9:VM30)</f>
        <v>0</v>
      </c>
      <c r="VN31" s="102">
        <f>VF31-VM31</f>
        <v>0</v>
      </c>
      <c r="VO31" s="106">
        <f>(SUMIF(VR9:VR30,"&lt;1")+1)/(COUNTIFS(VR9:VR30,"&lt;1")+1)</f>
        <v>0.31923957270852826</v>
      </c>
      <c r="VP31" s="94">
        <f t="shared" si="1030"/>
        <v>1948.8991471923791</v>
      </c>
      <c r="VQ31" s="107" t="s">
        <v>17</v>
      </c>
      <c r="VR31" s="107" t="s">
        <v>17</v>
      </c>
      <c r="VS31" s="107" t="s">
        <v>17</v>
      </c>
      <c r="VT31" s="102">
        <f>SUM(VT9:VT30)</f>
        <v>1240655.9564882645</v>
      </c>
      <c r="VU31" s="102">
        <f>SUM(VU9:VU30)</f>
        <v>0</v>
      </c>
      <c r="VV31" s="102">
        <f>VN31-VU31</f>
        <v>0</v>
      </c>
      <c r="VW31" s="106">
        <f>(SUMIF(VZ9:VZ30,"&lt;1")+1)/(COUNTIFS(VZ9:VZ30,"&lt;1")+1)</f>
        <v>0.31923957270852826</v>
      </c>
      <c r="VX31" s="94">
        <f t="shared" si="1032"/>
        <v>1948.8991471923791</v>
      </c>
      <c r="VY31" s="107" t="s">
        <v>17</v>
      </c>
      <c r="VZ31" s="107" t="s">
        <v>17</v>
      </c>
      <c r="WA31" s="107" t="s">
        <v>17</v>
      </c>
      <c r="WB31" s="102">
        <f>SUM(WB9:WB30)</f>
        <v>1240655.9564882645</v>
      </c>
      <c r="WC31" s="102">
        <f>SUM(WC9:WC30)</f>
        <v>0</v>
      </c>
      <c r="WD31" s="102">
        <f>VV31-WC31</f>
        <v>0</v>
      </c>
      <c r="WE31" s="106">
        <f>(SUMIF(WH9:WH30,"&lt;1")+1)/(COUNTIFS(WH9:WH30,"&lt;1")+1)</f>
        <v>0.31923957270852826</v>
      </c>
      <c r="WF31" s="94">
        <f t="shared" si="1034"/>
        <v>1948.8991471923791</v>
      </c>
      <c r="WG31" s="107" t="s">
        <v>17</v>
      </c>
      <c r="WH31" s="107" t="s">
        <v>17</v>
      </c>
      <c r="WI31" s="107" t="s">
        <v>17</v>
      </c>
      <c r="WJ31" s="102">
        <f>SUM(WJ9:WJ30)</f>
        <v>1240655.9564882645</v>
      </c>
      <c r="WK31" s="102">
        <f>SUM(WK9:WK30)</f>
        <v>0</v>
      </c>
      <c r="WL31" s="102">
        <f>WD31-WK31</f>
        <v>0</v>
      </c>
      <c r="WM31" s="106">
        <f>(SUMIF(WP9:WP30,"&lt;1")+1)/(COUNTIFS(WP9:WP30,"&lt;1")+1)</f>
        <v>0.31923957270852826</v>
      </c>
      <c r="WN31" s="94">
        <f t="shared" si="1036"/>
        <v>1948.8991471923791</v>
      </c>
      <c r="WO31" s="107" t="s">
        <v>17</v>
      </c>
      <c r="WP31" s="107" t="s">
        <v>17</v>
      </c>
      <c r="WQ31" s="107" t="s">
        <v>17</v>
      </c>
      <c r="WR31" s="102">
        <f>SUM(WR9:WR30)</f>
        <v>1240655.9564882645</v>
      </c>
      <c r="WS31" s="102">
        <f>SUM(WS9:WS30)</f>
        <v>0</v>
      </c>
      <c r="WT31" s="102">
        <f>WL31-WS31</f>
        <v>0</v>
      </c>
      <c r="WU31" s="106">
        <f>(SUMIF(WX9:WX30,"&lt;1")+1)/(COUNTIFS(WX9:WX30,"&lt;1")+1)</f>
        <v>0.31923957270852826</v>
      </c>
      <c r="WV31" s="94">
        <f t="shared" si="1038"/>
        <v>1948.8991471923791</v>
      </c>
      <c r="WW31" s="107" t="s">
        <v>17</v>
      </c>
      <c r="WX31" s="107" t="s">
        <v>17</v>
      </c>
      <c r="WY31" s="107" t="s">
        <v>17</v>
      </c>
      <c r="WZ31" s="102">
        <f>SUM(WZ9:WZ30)</f>
        <v>1240655.9564882645</v>
      </c>
      <c r="XA31" s="102">
        <f>SUM(XA9:XA30)</f>
        <v>0</v>
      </c>
      <c r="XB31" s="102">
        <f>WT31-XA31</f>
        <v>0</v>
      </c>
      <c r="XC31" s="106">
        <f>(SUMIF(XF9:XF30,"&lt;1")+1)/(COUNTIFS(XF9:XF30,"&lt;1")+1)</f>
        <v>0.31923957270852826</v>
      </c>
      <c r="XD31" s="94">
        <f t="shared" si="1040"/>
        <v>1948.8991471923791</v>
      </c>
      <c r="XE31" s="107" t="s">
        <v>17</v>
      </c>
      <c r="XF31" s="107" t="s">
        <v>17</v>
      </c>
      <c r="XG31" s="107" t="s">
        <v>17</v>
      </c>
      <c r="XH31" s="102">
        <f>SUM(XH9:XH30)</f>
        <v>1240655.9564882645</v>
      </c>
      <c r="XI31" s="102">
        <f>SUM(XI9:XI30)</f>
        <v>0</v>
      </c>
      <c r="XJ31" s="102">
        <f>XB31-XI31</f>
        <v>0</v>
      </c>
      <c r="XK31" s="106">
        <f>(SUMIF(XN9:XN30,"&lt;1")+1)/(COUNTIFS(XN9:XN30,"&lt;1")+1)</f>
        <v>0.31923957270852826</v>
      </c>
      <c r="XL31" s="94">
        <f t="shared" si="1042"/>
        <v>1948.8991471923791</v>
      </c>
      <c r="XM31" s="107" t="s">
        <v>17</v>
      </c>
      <c r="XN31" s="107" t="s">
        <v>17</v>
      </c>
      <c r="XO31" s="107" t="s">
        <v>17</v>
      </c>
      <c r="XP31" s="102">
        <f>SUM(XP9:XP30)</f>
        <v>1240655.9564882645</v>
      </c>
      <c r="XQ31" s="102">
        <f>SUM(XQ9:XQ30)</f>
        <v>0</v>
      </c>
      <c r="XR31" s="102">
        <f>XJ31-XQ31</f>
        <v>0</v>
      </c>
      <c r="XS31" s="106">
        <f>(SUMIF(XV9:XV30,"&lt;1")+1)/(COUNTIFS(XV9:XV30,"&lt;1")+1)</f>
        <v>0.31923957270852826</v>
      </c>
      <c r="XT31" s="94">
        <f t="shared" si="1044"/>
        <v>1948.8991471923791</v>
      </c>
      <c r="XU31" s="107" t="s">
        <v>17</v>
      </c>
      <c r="XV31" s="107" t="s">
        <v>17</v>
      </c>
      <c r="XW31" s="107" t="s">
        <v>17</v>
      </c>
      <c r="XX31" s="102">
        <f>SUM(XX9:XX30)</f>
        <v>1240655.9564882645</v>
      </c>
      <c r="XY31" s="102">
        <f>SUM(XY9:XY30)</f>
        <v>0</v>
      </c>
      <c r="XZ31" s="102">
        <f>XR31-XY31</f>
        <v>0</v>
      </c>
      <c r="YA31" s="106">
        <f>(SUMIF(YD9:YD30,"&lt;1")+1)/(COUNTIFS(YD9:YD30,"&lt;1")+1)</f>
        <v>0.31923957270852826</v>
      </c>
      <c r="YB31" s="94">
        <f t="shared" si="1046"/>
        <v>1948.8991471923791</v>
      </c>
      <c r="YC31" s="107" t="s">
        <v>17</v>
      </c>
      <c r="YD31" s="107" t="s">
        <v>17</v>
      </c>
      <c r="YE31" s="107" t="s">
        <v>17</v>
      </c>
      <c r="YF31" s="102">
        <f>SUM(YF9:YF30)</f>
        <v>1240655.9564882645</v>
      </c>
      <c r="YG31" s="102">
        <f>SUM(YG9:YG30)</f>
        <v>0</v>
      </c>
      <c r="YH31" s="102">
        <f>XZ31-YG31</f>
        <v>0</v>
      </c>
      <c r="YI31" s="106">
        <f>(SUMIF(YL9:YL30,"&lt;1")+1)/(COUNTIFS(YL9:YL30,"&lt;1")+1)</f>
        <v>0.31923957270852826</v>
      </c>
      <c r="YJ31" s="94">
        <f t="shared" si="1048"/>
        <v>1948.8991471923791</v>
      </c>
      <c r="YK31" s="107" t="s">
        <v>17</v>
      </c>
      <c r="YL31" s="107" t="s">
        <v>17</v>
      </c>
      <c r="YM31" s="107" t="s">
        <v>17</v>
      </c>
      <c r="YN31" s="102">
        <f>SUM(YN9:YN30)</f>
        <v>1240655.9564882645</v>
      </c>
      <c r="YO31" s="102">
        <f>SUM(YO9:YO30)</f>
        <v>0</v>
      </c>
      <c r="YP31" s="102">
        <f>YH31-YO31</f>
        <v>0</v>
      </c>
      <c r="YQ31" s="106">
        <f>(SUMIF(YT9:YT30,"&lt;1")+1)/(COUNTIFS(YT9:YT30,"&lt;1")+1)</f>
        <v>0.31923957270852826</v>
      </c>
      <c r="YR31" s="94">
        <f t="shared" si="1050"/>
        <v>1948.8991471923791</v>
      </c>
      <c r="YS31" s="107" t="s">
        <v>17</v>
      </c>
      <c r="YT31" s="107" t="s">
        <v>17</v>
      </c>
      <c r="YU31" s="107" t="s">
        <v>17</v>
      </c>
      <c r="YV31" s="102">
        <f>SUM(YV9:YV30)</f>
        <v>1240655.9564882645</v>
      </c>
      <c r="YW31" s="102">
        <f>SUM(YW9:YW30)</f>
        <v>0</v>
      </c>
      <c r="YX31" s="102">
        <f>YP31-YW31</f>
        <v>0</v>
      </c>
      <c r="YY31" s="106">
        <f>(SUMIF(ZB9:ZB30,"&lt;1")+1)/(COUNTIFS(ZB9:ZB30,"&lt;1")+1)</f>
        <v>0.31923957270852826</v>
      </c>
      <c r="YZ31" s="94">
        <f t="shared" si="1052"/>
        <v>1948.8991471923791</v>
      </c>
      <c r="ZA31" s="107" t="s">
        <v>17</v>
      </c>
      <c r="ZB31" s="107" t="s">
        <v>17</v>
      </c>
      <c r="ZC31" s="107" t="s">
        <v>17</v>
      </c>
      <c r="ZD31" s="102">
        <f>SUM(ZD9:ZD30)</f>
        <v>1240655.9564882645</v>
      </c>
      <c r="ZE31" s="102">
        <f>SUM(ZE9:ZE30)</f>
        <v>0</v>
      </c>
      <c r="ZF31" s="102">
        <f>YX31-ZE31</f>
        <v>0</v>
      </c>
      <c r="ZG31" s="106">
        <f>(SUMIF(ZJ9:ZJ30,"&lt;1")+1)/(COUNTIFS(ZJ9:ZJ30,"&lt;1")+1)</f>
        <v>0.31923957270852826</v>
      </c>
      <c r="ZH31" s="94">
        <f t="shared" si="1054"/>
        <v>1948.8991471923791</v>
      </c>
      <c r="ZI31" s="107" t="s">
        <v>17</v>
      </c>
      <c r="ZJ31" s="107" t="s">
        <v>17</v>
      </c>
      <c r="ZK31" s="107" t="s">
        <v>17</v>
      </c>
      <c r="ZL31" s="102">
        <f>SUM(ZL9:ZL30)</f>
        <v>1240655.9564882645</v>
      </c>
      <c r="ZM31" s="102">
        <f>SUM(ZM9:ZM30)</f>
        <v>0</v>
      </c>
      <c r="ZN31" s="102">
        <f>ZF31-ZM31</f>
        <v>0</v>
      </c>
      <c r="ZO31" s="106">
        <f>(SUMIF(ZR9:ZR30,"&lt;1")+1)/(COUNTIFS(ZR9:ZR30,"&lt;1")+1)</f>
        <v>0.31923957270852826</v>
      </c>
      <c r="ZP31" s="94">
        <f t="shared" si="1056"/>
        <v>1948.8991471923791</v>
      </c>
      <c r="ZQ31" s="107" t="s">
        <v>17</v>
      </c>
      <c r="ZR31" s="107" t="s">
        <v>17</v>
      </c>
      <c r="ZS31" s="107" t="s">
        <v>17</v>
      </c>
      <c r="ZT31" s="102">
        <f>SUM(ZT9:ZT30)</f>
        <v>1240655.9564882645</v>
      </c>
      <c r="ZU31" s="102">
        <f>SUM(ZU9:ZU30)</f>
        <v>0</v>
      </c>
      <c r="ZV31" s="102">
        <f>ZN31-ZU31</f>
        <v>0</v>
      </c>
      <c r="ZW31" s="106">
        <f>(SUMIF(ZZ9:ZZ30,"&lt;1")+1)/(COUNTIFS(ZZ9:ZZ30,"&lt;1")+1)</f>
        <v>0.31923957270852826</v>
      </c>
      <c r="ZX31" s="94">
        <f t="shared" si="1058"/>
        <v>1948.8991471923791</v>
      </c>
      <c r="ZY31" s="107" t="s">
        <v>17</v>
      </c>
      <c r="ZZ31" s="107" t="s">
        <v>17</v>
      </c>
      <c r="AAA31" s="107" t="s">
        <v>17</v>
      </c>
      <c r="AAB31" s="102">
        <f>SUM(AAB9:AAB30)</f>
        <v>1240655.9564882645</v>
      </c>
      <c r="AAC31" s="102">
        <f>SUM(AAC9:AAC30)</f>
        <v>0</v>
      </c>
      <c r="AAD31" s="102">
        <f>ZV31-AAC31</f>
        <v>0</v>
      </c>
      <c r="AAE31" s="106">
        <f>(SUMIF(AAH9:AAH30,"&lt;1")+1)/(COUNTIFS(AAH9:AAH30,"&lt;1")+1)</f>
        <v>0.31923957270852826</v>
      </c>
      <c r="AAF31" s="94">
        <f t="shared" si="1060"/>
        <v>1948.8991471923791</v>
      </c>
      <c r="AAG31" s="107" t="s">
        <v>17</v>
      </c>
      <c r="AAH31" s="107" t="s">
        <v>17</v>
      </c>
      <c r="AAI31" s="107" t="s">
        <v>17</v>
      </c>
      <c r="AAJ31" s="102">
        <f>SUM(AAJ9:AAJ30)</f>
        <v>1240655.9564882645</v>
      </c>
      <c r="AAK31" s="102">
        <f>SUM(AAK9:AAK30)</f>
        <v>0</v>
      </c>
      <c r="AAL31" s="102">
        <f>AAD31-AAK31</f>
        <v>0</v>
      </c>
      <c r="AAM31" s="106">
        <f>(SUMIF(AAP9:AAP30,"&lt;1")+1)/(COUNTIFS(AAP9:AAP30,"&lt;1")+1)</f>
        <v>0.31923957270852826</v>
      </c>
      <c r="AAN31" s="94">
        <f t="shared" si="1062"/>
        <v>1948.8991471923791</v>
      </c>
      <c r="AAO31" s="107" t="s">
        <v>17</v>
      </c>
      <c r="AAP31" s="107" t="s">
        <v>17</v>
      </c>
      <c r="AAQ31" s="107" t="s">
        <v>17</v>
      </c>
      <c r="AAR31" s="102">
        <f>SUM(AAR9:AAR30)</f>
        <v>1240655.9564882645</v>
      </c>
      <c r="AAS31" s="102">
        <f>SUM(AAS9:AAS30)</f>
        <v>0</v>
      </c>
      <c r="AAT31" s="102">
        <f>AAL31-AAS31</f>
        <v>0</v>
      </c>
      <c r="AAU31" s="106">
        <f>(SUMIF(AAX9:AAX30,"&lt;1")+1)/(COUNTIFS(AAX9:AAX30,"&lt;1")+1)</f>
        <v>0.31923957270852826</v>
      </c>
      <c r="AAV31" s="94">
        <f t="shared" si="1064"/>
        <v>1948.8991471923791</v>
      </c>
      <c r="AAW31" s="107" t="s">
        <v>17</v>
      </c>
      <c r="AAX31" s="107" t="s">
        <v>17</v>
      </c>
      <c r="AAY31" s="107" t="s">
        <v>17</v>
      </c>
      <c r="AAZ31" s="102">
        <f>SUM(AAZ9:AAZ30)</f>
        <v>1240655.9564882645</v>
      </c>
      <c r="ABA31" s="102">
        <f>SUM(ABA9:ABA30)</f>
        <v>0</v>
      </c>
      <c r="ABB31" s="102">
        <f>AAT31-ABA31</f>
        <v>0</v>
      </c>
      <c r="ABC31" s="106">
        <f>(SUMIF(ABF9:ABF30,"&lt;1")+1)/(COUNTIFS(ABF9:ABF30,"&lt;1")+1)</f>
        <v>0.31923957270852826</v>
      </c>
      <c r="ABD31" s="94">
        <f t="shared" si="1066"/>
        <v>1948.8991471923791</v>
      </c>
      <c r="ABE31" s="107" t="s">
        <v>17</v>
      </c>
      <c r="ABF31" s="107" t="s">
        <v>17</v>
      </c>
      <c r="ABG31" s="107" t="s">
        <v>17</v>
      </c>
      <c r="ABH31" s="102">
        <f>SUM(ABH9:ABH30)</f>
        <v>1240655.9564882645</v>
      </c>
      <c r="ABI31" s="102">
        <f>SUM(ABI9:ABI30)</f>
        <v>0</v>
      </c>
      <c r="ABJ31" s="102">
        <f>ABB31-ABI31</f>
        <v>0</v>
      </c>
      <c r="ABK31" s="106">
        <f>(SUMIF(ABN9:ABN30,"&lt;1")+1)/(COUNTIFS(ABN9:ABN30,"&lt;1")+1)</f>
        <v>0.31923957270852826</v>
      </c>
      <c r="ABL31" s="94">
        <f t="shared" si="1068"/>
        <v>1948.8991471923791</v>
      </c>
      <c r="ABM31" s="107" t="s">
        <v>17</v>
      </c>
      <c r="ABN31" s="107" t="s">
        <v>17</v>
      </c>
      <c r="ABO31" s="107" t="s">
        <v>17</v>
      </c>
      <c r="ABP31" s="102">
        <f>SUM(ABP9:ABP30)</f>
        <v>1240655.9564882645</v>
      </c>
      <c r="ABQ31" s="102">
        <f>SUM(ABQ9:ABQ30)</f>
        <v>0</v>
      </c>
      <c r="ABR31" s="102">
        <f>ABJ31-ABQ31</f>
        <v>0</v>
      </c>
      <c r="ABS31" s="106">
        <f>(SUMIF(ABV9:ABV30,"&lt;1")+1)/(COUNTIFS(ABV9:ABV30,"&lt;1")+1)</f>
        <v>0.31923957270852826</v>
      </c>
      <c r="ABT31" s="94">
        <f t="shared" si="1070"/>
        <v>1948.8991471923791</v>
      </c>
      <c r="ABU31" s="107" t="s">
        <v>17</v>
      </c>
      <c r="ABV31" s="107" t="s">
        <v>17</v>
      </c>
      <c r="ABW31" s="107" t="s">
        <v>17</v>
      </c>
      <c r="ABX31" s="102">
        <f>SUM(ABX9:ABX30)</f>
        <v>1240655.9564882645</v>
      </c>
      <c r="ABY31" s="102">
        <f>SUM(ABY9:ABY30)</f>
        <v>0</v>
      </c>
      <c r="ABZ31" s="102">
        <f>ABR31-ABY31</f>
        <v>0</v>
      </c>
      <c r="ACA31" s="106">
        <f>(SUMIF(ACD9:ACD30,"&lt;1")+1)/(COUNTIFS(ACD9:ACD30,"&lt;1")+1)</f>
        <v>0.31923957270852826</v>
      </c>
      <c r="ACB31" s="94">
        <f t="shared" si="1072"/>
        <v>1948.8991471923791</v>
      </c>
      <c r="ACC31" s="107" t="s">
        <v>17</v>
      </c>
      <c r="ACD31" s="107" t="s">
        <v>17</v>
      </c>
      <c r="ACE31" s="107" t="s">
        <v>17</v>
      </c>
      <c r="ACF31" s="102">
        <f>SUM(ACF9:ACF30)</f>
        <v>1240655.9564882645</v>
      </c>
      <c r="ACG31" s="102">
        <f>SUM(ACG9:ACG30)</f>
        <v>0</v>
      </c>
      <c r="ACH31" s="102">
        <f>ABZ31-ACG31</f>
        <v>0</v>
      </c>
      <c r="ACI31" s="106">
        <f>(SUMIF(ACL9:ACL30,"&lt;1")+1)/(COUNTIFS(ACL9:ACL30,"&lt;1")+1)</f>
        <v>0.31923957270852826</v>
      </c>
      <c r="ACJ31" s="94">
        <f t="shared" si="1074"/>
        <v>1948.8991471923791</v>
      </c>
      <c r="ACK31" s="107" t="s">
        <v>17</v>
      </c>
      <c r="ACL31" s="107" t="s">
        <v>17</v>
      </c>
      <c r="ACM31" s="107" t="s">
        <v>17</v>
      </c>
      <c r="ACN31" s="102">
        <f>SUM(ACN9:ACN30)</f>
        <v>1240655.9564882645</v>
      </c>
      <c r="ACO31" s="102">
        <f>SUM(ACO9:ACO30)</f>
        <v>0</v>
      </c>
      <c r="ACP31" s="102">
        <f>ACH31-ACO31</f>
        <v>0</v>
      </c>
      <c r="ACQ31" s="106">
        <f>(SUMIF(ACT9:ACT30,"&lt;1")+1)/(COUNTIFS(ACT9:ACT30,"&lt;1")+1)</f>
        <v>0.31923957270852826</v>
      </c>
      <c r="ACR31" s="94">
        <f t="shared" si="1076"/>
        <v>1948.8991471923791</v>
      </c>
      <c r="ACS31" s="107" t="s">
        <v>17</v>
      </c>
      <c r="ACT31" s="107" t="s">
        <v>17</v>
      </c>
      <c r="ACU31" s="107" t="s">
        <v>17</v>
      </c>
      <c r="ACV31" s="102">
        <f>SUM(ACV9:ACV30)</f>
        <v>1240655.9564882645</v>
      </c>
      <c r="ACW31" s="102">
        <f>SUM(ACW9:ACW30)</f>
        <v>0</v>
      </c>
      <c r="ACX31" s="102">
        <f>ACP31-ACW31</f>
        <v>0</v>
      </c>
      <c r="ACY31" s="106">
        <f>(SUMIF(ADB9:ADB30,"&lt;1")+1)/(COUNTIFS(ADB9:ADB30,"&lt;1")+1)</f>
        <v>0.31923957270852826</v>
      </c>
      <c r="ACZ31" s="94">
        <f t="shared" si="1078"/>
        <v>1948.8991471923791</v>
      </c>
      <c r="ADA31" s="107" t="s">
        <v>17</v>
      </c>
      <c r="ADB31" s="107" t="s">
        <v>17</v>
      </c>
      <c r="ADC31" s="107" t="s">
        <v>17</v>
      </c>
      <c r="ADD31" s="102">
        <f>SUM(ADD9:ADD30)</f>
        <v>1240655.9564882645</v>
      </c>
      <c r="ADE31" s="102">
        <f>SUM(ADE9:ADE30)</f>
        <v>0</v>
      </c>
      <c r="ADF31" s="102">
        <f>ACX31-ADE31</f>
        <v>0</v>
      </c>
      <c r="ADG31" s="106">
        <f>(SUMIF(ADJ9:ADJ30,"&lt;1")+1)/(COUNTIFS(ADJ9:ADJ30,"&lt;1")+1)</f>
        <v>0.31923957270852826</v>
      </c>
      <c r="ADH31" s="94">
        <f t="shared" si="1080"/>
        <v>1948.8991471923791</v>
      </c>
      <c r="ADI31" s="107" t="s">
        <v>17</v>
      </c>
      <c r="ADJ31" s="107" t="s">
        <v>17</v>
      </c>
      <c r="ADK31" s="107" t="s">
        <v>17</v>
      </c>
      <c r="ADL31" s="102">
        <f>SUM(ADL9:ADL30)</f>
        <v>1240655.9564882645</v>
      </c>
      <c r="ADM31" s="102">
        <f>SUM(ADM9:ADM30)</f>
        <v>0</v>
      </c>
      <c r="ADN31" s="102">
        <f>ADF31-ADM31</f>
        <v>0</v>
      </c>
      <c r="ADO31" s="106">
        <f>(SUMIF(ADR9:ADR30,"&lt;1")+1)/(COUNTIFS(ADR9:ADR30,"&lt;1")+1)</f>
        <v>0.31923957270852826</v>
      </c>
      <c r="ADP31" s="94">
        <f t="shared" si="1082"/>
        <v>1948.8991471923791</v>
      </c>
      <c r="ADQ31" s="107" t="s">
        <v>17</v>
      </c>
      <c r="ADR31" s="107" t="s">
        <v>17</v>
      </c>
      <c r="ADS31" s="107" t="s">
        <v>17</v>
      </c>
      <c r="ADT31" s="102">
        <f>SUM(ADT9:ADT30)</f>
        <v>1240655.9564882645</v>
      </c>
      <c r="ADU31" s="102">
        <f>SUM(ADU9:ADU30)</f>
        <v>0</v>
      </c>
      <c r="ADV31" s="102">
        <f>ADN31-ADU31</f>
        <v>0</v>
      </c>
      <c r="ADW31" s="106">
        <f>(SUMIF(ADZ9:ADZ30,"&lt;1")+1)/(COUNTIFS(ADZ9:ADZ30,"&lt;1")+1)</f>
        <v>0.31923957270852826</v>
      </c>
      <c r="ADX31" s="94">
        <f t="shared" si="1084"/>
        <v>1948.8991471923791</v>
      </c>
      <c r="ADY31" s="107" t="s">
        <v>17</v>
      </c>
      <c r="ADZ31" s="107" t="s">
        <v>17</v>
      </c>
      <c r="AEA31" s="107" t="s">
        <v>17</v>
      </c>
      <c r="AEB31" s="102">
        <f>SUM(AEB9:AEB30)</f>
        <v>1240655.9564882645</v>
      </c>
      <c r="AEC31" s="102">
        <f>SUM(AEC9:AEC30)</f>
        <v>0</v>
      </c>
      <c r="AED31" s="94">
        <f t="shared" si="1086"/>
        <v>27737220.239999987</v>
      </c>
      <c r="AEE31" s="108">
        <f t="shared" si="906"/>
        <v>44737451.999999985</v>
      </c>
      <c r="AEF31" s="102">
        <f>B31-AEE31</f>
        <v>0</v>
      </c>
    </row>
    <row r="33" spans="4:812">
      <c r="BH33" s="23"/>
      <c r="BI33" s="23"/>
      <c r="AEE33" s="19"/>
      <c r="AEF33" s="19"/>
    </row>
    <row r="34" spans="4:812">
      <c r="D34" s="28"/>
      <c r="K34" s="22"/>
      <c r="L34" s="22"/>
    </row>
  </sheetData>
  <protectedRanges>
    <protectedRange sqref="A9:A30 B31:C31" name="Диапазон3"/>
    <protectedRange sqref="B31:C31" name="Диапазон1"/>
    <protectedRange sqref="A9:A30 B31:C31" name="Диапазон2"/>
  </protectedRanges>
  <autoFilter ref="A7:AEF31">
    <filterColumn colId="169"/>
    <filterColumn colId="170"/>
    <filterColumn colId="171"/>
    <filterColumn colId="172"/>
    <filterColumn colId="173"/>
    <filterColumn colId="174"/>
    <filterColumn colId="175"/>
    <filterColumn colId="176"/>
    <filterColumn colId="177"/>
    <filterColumn colId="178"/>
    <filterColumn colId="179"/>
    <filterColumn colId="180"/>
    <filterColumn colId="181"/>
    <filterColumn colId="182"/>
    <filterColumn colId="183"/>
    <filterColumn colId="184"/>
    <filterColumn colId="185"/>
    <filterColumn colId="186"/>
    <filterColumn colId="187"/>
    <filterColumn colId="188"/>
    <filterColumn colId="189"/>
    <filterColumn colId="190"/>
    <filterColumn colId="191"/>
    <filterColumn colId="192"/>
    <filterColumn colId="193"/>
    <filterColumn colId="194"/>
    <filterColumn colId="195"/>
    <filterColumn colId="196"/>
    <filterColumn colId="197"/>
    <filterColumn colId="198"/>
    <filterColumn colId="199"/>
    <filterColumn colId="200"/>
    <filterColumn colId="201"/>
    <filterColumn colId="202"/>
    <filterColumn colId="203"/>
    <filterColumn colId="204"/>
    <filterColumn colId="205"/>
    <filterColumn colId="206"/>
    <filterColumn colId="207"/>
    <filterColumn colId="208"/>
    <filterColumn colId="209"/>
    <filterColumn colId="210"/>
    <filterColumn colId="211"/>
    <filterColumn colId="212"/>
    <filterColumn colId="213"/>
    <filterColumn colId="214"/>
    <filterColumn colId="215"/>
    <filterColumn colId="216"/>
    <filterColumn colId="217"/>
    <filterColumn colId="218"/>
    <filterColumn colId="219"/>
    <filterColumn colId="220"/>
    <filterColumn colId="221"/>
    <filterColumn colId="222"/>
    <filterColumn colId="223"/>
    <filterColumn colId="224"/>
    <filterColumn colId="225"/>
    <filterColumn colId="226"/>
    <filterColumn colId="227"/>
    <filterColumn colId="228"/>
    <filterColumn colId="229"/>
    <filterColumn colId="230"/>
    <filterColumn colId="231"/>
    <filterColumn colId="232"/>
    <filterColumn colId="233"/>
    <filterColumn colId="234"/>
    <filterColumn colId="235"/>
    <filterColumn colId="236"/>
    <filterColumn colId="237"/>
    <filterColumn colId="238"/>
    <filterColumn colId="239"/>
    <filterColumn colId="240"/>
    <filterColumn colId="241"/>
    <filterColumn colId="242"/>
    <filterColumn colId="243"/>
    <filterColumn colId="244"/>
    <filterColumn colId="245"/>
    <filterColumn colId="246"/>
    <filterColumn colId="247"/>
    <filterColumn colId="248"/>
    <filterColumn colId="249"/>
    <filterColumn colId="250"/>
    <filterColumn colId="251"/>
    <filterColumn colId="252"/>
    <filterColumn colId="253"/>
    <filterColumn colId="254"/>
    <filterColumn colId="255"/>
    <filterColumn colId="256"/>
    <filterColumn colId="257"/>
    <filterColumn colId="258"/>
    <filterColumn colId="259"/>
    <filterColumn colId="260"/>
    <filterColumn colId="261"/>
    <filterColumn colId="262"/>
    <filterColumn colId="263"/>
    <filterColumn colId="264"/>
    <filterColumn colId="265"/>
    <filterColumn colId="266"/>
    <filterColumn colId="267"/>
    <filterColumn colId="268"/>
    <filterColumn colId="269"/>
    <filterColumn colId="270"/>
    <filterColumn colId="271"/>
    <filterColumn colId="272"/>
    <filterColumn colId="273"/>
    <filterColumn colId="274"/>
    <filterColumn colId="275"/>
    <filterColumn colId="276"/>
    <filterColumn colId="277"/>
    <filterColumn colId="278"/>
    <filterColumn colId="279"/>
    <filterColumn colId="280"/>
    <filterColumn colId="281"/>
    <filterColumn colId="282"/>
    <filterColumn colId="283"/>
    <filterColumn colId="284"/>
    <filterColumn colId="285"/>
    <filterColumn colId="286"/>
    <filterColumn colId="287"/>
    <filterColumn colId="288"/>
    <filterColumn colId="289"/>
    <filterColumn colId="290"/>
    <filterColumn colId="291"/>
    <filterColumn colId="292"/>
    <filterColumn colId="293"/>
    <filterColumn colId="294"/>
    <filterColumn colId="295"/>
    <filterColumn colId="296"/>
    <filterColumn colId="297"/>
    <filterColumn colId="298"/>
    <filterColumn colId="299"/>
    <filterColumn colId="300"/>
    <filterColumn colId="301"/>
    <filterColumn colId="302"/>
    <filterColumn colId="303"/>
    <filterColumn colId="304"/>
    <filterColumn colId="305"/>
    <filterColumn colId="306"/>
    <filterColumn colId="307"/>
    <filterColumn colId="308"/>
    <filterColumn colId="309"/>
    <filterColumn colId="310"/>
    <filterColumn colId="311"/>
    <filterColumn colId="312"/>
    <filterColumn colId="313"/>
    <filterColumn colId="314"/>
    <filterColumn colId="315"/>
    <filterColumn colId="316"/>
    <filterColumn colId="317"/>
    <filterColumn colId="318"/>
    <filterColumn colId="319"/>
    <filterColumn colId="320"/>
    <filterColumn colId="321"/>
    <filterColumn colId="322"/>
    <filterColumn colId="323"/>
    <filterColumn colId="324"/>
    <filterColumn colId="325"/>
    <filterColumn colId="326"/>
    <filterColumn colId="327"/>
    <filterColumn colId="328"/>
    <filterColumn colId="329"/>
    <filterColumn colId="330"/>
    <filterColumn colId="331"/>
    <filterColumn colId="332"/>
    <filterColumn colId="333"/>
    <filterColumn colId="334"/>
    <filterColumn colId="335"/>
    <filterColumn colId="336"/>
    <filterColumn colId="337"/>
    <filterColumn colId="338"/>
    <filterColumn colId="339"/>
    <filterColumn colId="340"/>
    <filterColumn colId="341"/>
    <filterColumn colId="342"/>
    <filterColumn colId="343"/>
    <filterColumn colId="344"/>
    <filterColumn colId="345"/>
    <filterColumn colId="346"/>
    <filterColumn colId="347"/>
    <filterColumn colId="348"/>
    <filterColumn colId="349"/>
    <filterColumn colId="350"/>
    <filterColumn colId="351"/>
    <filterColumn colId="352"/>
    <filterColumn colId="353"/>
    <filterColumn colId="354"/>
    <filterColumn colId="355"/>
    <filterColumn colId="356"/>
    <filterColumn colId="357"/>
    <filterColumn colId="358"/>
    <filterColumn colId="359"/>
    <filterColumn colId="360"/>
    <filterColumn colId="361"/>
    <filterColumn colId="362"/>
    <filterColumn colId="363"/>
    <filterColumn colId="364"/>
    <filterColumn colId="365"/>
    <filterColumn colId="366"/>
    <filterColumn colId="367"/>
    <filterColumn colId="368"/>
    <filterColumn colId="369"/>
    <filterColumn colId="370"/>
    <filterColumn colId="371"/>
    <filterColumn colId="372"/>
    <filterColumn colId="373"/>
    <filterColumn colId="374"/>
    <filterColumn colId="375"/>
    <filterColumn colId="376"/>
    <filterColumn colId="377"/>
    <filterColumn colId="378"/>
    <filterColumn colId="379"/>
    <filterColumn colId="380"/>
    <filterColumn colId="381"/>
    <filterColumn colId="382"/>
    <filterColumn colId="383"/>
    <filterColumn colId="384"/>
    <filterColumn colId="385"/>
    <filterColumn colId="386"/>
    <filterColumn colId="387"/>
    <filterColumn colId="388"/>
    <filterColumn colId="389"/>
    <filterColumn colId="390"/>
    <filterColumn colId="391"/>
    <filterColumn colId="392"/>
    <filterColumn colId="393"/>
    <filterColumn colId="394"/>
    <filterColumn colId="395"/>
    <filterColumn colId="396"/>
    <filterColumn colId="397"/>
    <filterColumn colId="398"/>
    <filterColumn colId="399"/>
    <filterColumn colId="400"/>
    <filterColumn colId="401"/>
    <filterColumn colId="402"/>
    <filterColumn colId="403"/>
    <filterColumn colId="404"/>
    <filterColumn colId="405"/>
    <filterColumn colId="406"/>
    <filterColumn colId="407"/>
    <filterColumn colId="408"/>
    <filterColumn colId="409"/>
    <filterColumn colId="410"/>
    <filterColumn colId="411"/>
    <filterColumn colId="412"/>
    <filterColumn colId="413"/>
    <filterColumn colId="414"/>
    <filterColumn colId="415"/>
    <filterColumn colId="416"/>
    <filterColumn colId="417"/>
    <filterColumn colId="418"/>
    <filterColumn colId="419"/>
    <filterColumn colId="420"/>
    <filterColumn colId="421"/>
    <filterColumn colId="422"/>
    <filterColumn colId="423"/>
    <filterColumn colId="424"/>
    <filterColumn colId="425"/>
    <filterColumn colId="426"/>
    <filterColumn colId="427"/>
    <filterColumn colId="428"/>
    <filterColumn colId="429"/>
    <filterColumn colId="430"/>
    <filterColumn colId="431"/>
    <filterColumn colId="432"/>
    <filterColumn colId="433"/>
    <filterColumn colId="434"/>
    <filterColumn colId="435"/>
    <filterColumn colId="436"/>
    <filterColumn colId="437"/>
    <filterColumn colId="438"/>
    <filterColumn colId="439"/>
    <filterColumn colId="440"/>
    <filterColumn colId="441"/>
    <filterColumn colId="442"/>
    <filterColumn colId="443"/>
    <filterColumn colId="444"/>
    <filterColumn colId="445"/>
    <filterColumn colId="446"/>
    <filterColumn colId="447"/>
    <filterColumn colId="448"/>
    <filterColumn colId="449"/>
    <filterColumn colId="450"/>
    <filterColumn colId="451"/>
    <filterColumn colId="452"/>
    <filterColumn colId="453"/>
    <filterColumn colId="454"/>
    <filterColumn colId="455"/>
    <filterColumn colId="456"/>
    <filterColumn colId="457"/>
    <filterColumn colId="458"/>
    <filterColumn colId="459"/>
    <filterColumn colId="460"/>
    <filterColumn colId="461"/>
    <filterColumn colId="462"/>
    <filterColumn colId="463"/>
    <filterColumn colId="464"/>
    <filterColumn colId="465"/>
    <filterColumn colId="466"/>
    <filterColumn colId="467"/>
    <filterColumn colId="468"/>
    <filterColumn colId="469"/>
    <filterColumn colId="470"/>
    <filterColumn colId="471"/>
    <filterColumn colId="472"/>
    <filterColumn colId="473"/>
    <filterColumn colId="474"/>
    <filterColumn colId="475"/>
    <filterColumn colId="476"/>
    <filterColumn colId="477"/>
    <filterColumn colId="478"/>
    <filterColumn colId="479"/>
    <filterColumn colId="480"/>
    <filterColumn colId="481"/>
    <filterColumn colId="482"/>
    <filterColumn colId="483"/>
    <filterColumn colId="484"/>
    <filterColumn colId="485"/>
    <filterColumn colId="486"/>
    <filterColumn colId="487"/>
    <filterColumn colId="488"/>
    <filterColumn colId="489"/>
    <filterColumn colId="490"/>
    <filterColumn colId="491"/>
    <filterColumn colId="492"/>
    <filterColumn colId="493"/>
    <filterColumn colId="494"/>
    <filterColumn colId="495"/>
    <filterColumn colId="496"/>
    <filterColumn colId="497"/>
    <filterColumn colId="498"/>
    <filterColumn colId="499"/>
    <filterColumn colId="500"/>
    <filterColumn colId="501"/>
    <filterColumn colId="502"/>
    <filterColumn colId="503"/>
    <filterColumn colId="504"/>
    <filterColumn colId="505"/>
    <filterColumn colId="506"/>
    <filterColumn colId="507"/>
    <filterColumn colId="508"/>
    <filterColumn colId="509"/>
    <filterColumn colId="510"/>
    <filterColumn colId="511"/>
    <filterColumn colId="512"/>
    <filterColumn colId="513"/>
    <filterColumn colId="514"/>
    <filterColumn colId="515"/>
    <filterColumn colId="516"/>
    <filterColumn colId="517"/>
    <filterColumn colId="518"/>
    <filterColumn colId="519"/>
    <filterColumn colId="520"/>
    <filterColumn colId="521"/>
    <filterColumn colId="522"/>
    <filterColumn colId="523"/>
    <filterColumn colId="524"/>
    <filterColumn colId="525"/>
    <filterColumn colId="526"/>
    <filterColumn colId="527"/>
    <filterColumn colId="528"/>
    <filterColumn colId="529"/>
    <filterColumn colId="530"/>
    <filterColumn colId="531"/>
    <filterColumn colId="532"/>
    <filterColumn colId="533"/>
    <filterColumn colId="534"/>
    <filterColumn colId="535"/>
    <filterColumn colId="536"/>
    <filterColumn colId="537"/>
    <filterColumn colId="538"/>
    <filterColumn colId="539"/>
    <filterColumn colId="540"/>
    <filterColumn colId="541"/>
    <filterColumn colId="542"/>
    <filterColumn colId="543"/>
    <filterColumn colId="544"/>
    <filterColumn colId="545"/>
    <filterColumn colId="546"/>
    <filterColumn colId="547"/>
    <filterColumn colId="548"/>
    <filterColumn colId="549"/>
    <filterColumn colId="550"/>
    <filterColumn colId="551"/>
    <filterColumn colId="552"/>
    <filterColumn colId="553"/>
    <filterColumn colId="554"/>
    <filterColumn colId="555"/>
    <filterColumn colId="556"/>
    <filterColumn colId="557"/>
    <filterColumn colId="558"/>
    <filterColumn colId="559"/>
    <filterColumn colId="560"/>
    <filterColumn colId="561"/>
    <filterColumn colId="562"/>
    <filterColumn colId="563"/>
    <filterColumn colId="564"/>
    <filterColumn colId="565"/>
    <filterColumn colId="566"/>
    <filterColumn colId="567"/>
    <filterColumn colId="568"/>
    <filterColumn colId="569"/>
    <filterColumn colId="570"/>
    <filterColumn colId="571"/>
    <filterColumn colId="572"/>
    <filterColumn colId="573"/>
    <filterColumn colId="574"/>
    <filterColumn colId="575"/>
    <filterColumn colId="576"/>
    <filterColumn colId="577"/>
    <filterColumn colId="578"/>
    <filterColumn colId="579"/>
    <filterColumn colId="580"/>
    <filterColumn colId="581"/>
    <filterColumn colId="582"/>
    <filterColumn colId="583"/>
    <filterColumn colId="584"/>
    <filterColumn colId="585"/>
    <filterColumn colId="586"/>
    <filterColumn colId="587"/>
    <filterColumn colId="588"/>
    <filterColumn colId="589"/>
    <filterColumn colId="590"/>
    <filterColumn colId="591"/>
    <filterColumn colId="592"/>
    <filterColumn colId="593"/>
    <filterColumn colId="594"/>
    <filterColumn colId="595"/>
    <filterColumn colId="596"/>
    <filterColumn colId="597"/>
    <filterColumn colId="598"/>
    <filterColumn colId="599"/>
    <filterColumn colId="600"/>
    <filterColumn colId="601"/>
    <filterColumn colId="602"/>
    <filterColumn colId="603"/>
    <filterColumn colId="604"/>
    <filterColumn colId="605"/>
    <filterColumn colId="606"/>
    <filterColumn colId="607"/>
    <filterColumn colId="608"/>
    <filterColumn colId="609"/>
    <filterColumn colId="610"/>
    <filterColumn colId="611"/>
    <filterColumn colId="612"/>
    <filterColumn colId="613"/>
    <filterColumn colId="614"/>
    <filterColumn colId="615"/>
    <filterColumn colId="616"/>
    <filterColumn colId="617"/>
    <filterColumn colId="618"/>
    <filterColumn colId="619"/>
    <filterColumn colId="620"/>
    <filterColumn colId="621"/>
    <filterColumn colId="622"/>
    <filterColumn colId="623"/>
    <filterColumn colId="624"/>
    <filterColumn colId="625"/>
    <filterColumn colId="626"/>
    <filterColumn colId="627"/>
    <filterColumn colId="628"/>
    <filterColumn colId="629"/>
    <filterColumn colId="630"/>
    <filterColumn colId="631"/>
    <filterColumn colId="632"/>
    <filterColumn colId="633"/>
    <filterColumn colId="634"/>
    <filterColumn colId="635"/>
    <filterColumn colId="636"/>
    <filterColumn colId="637"/>
    <filterColumn colId="638"/>
    <filterColumn colId="639"/>
    <filterColumn colId="640"/>
    <filterColumn colId="641"/>
    <filterColumn colId="642"/>
    <filterColumn colId="643"/>
    <filterColumn colId="644"/>
    <filterColumn colId="645"/>
    <filterColumn colId="646"/>
    <filterColumn colId="647"/>
    <filterColumn colId="648"/>
    <filterColumn colId="649"/>
    <filterColumn colId="650"/>
    <filterColumn colId="651"/>
    <filterColumn colId="652"/>
    <filterColumn colId="653"/>
    <filterColumn colId="654"/>
    <filterColumn colId="655"/>
    <filterColumn colId="656"/>
    <filterColumn colId="657"/>
    <filterColumn colId="658"/>
    <filterColumn colId="659"/>
    <filterColumn colId="660"/>
    <filterColumn colId="661"/>
    <filterColumn colId="662"/>
    <filterColumn colId="663"/>
    <filterColumn colId="664"/>
    <filterColumn colId="665"/>
    <filterColumn colId="666"/>
    <filterColumn colId="667"/>
    <filterColumn colId="668"/>
    <filterColumn colId="669"/>
    <filterColumn colId="670"/>
    <filterColumn colId="671"/>
    <filterColumn colId="672"/>
    <filterColumn colId="673"/>
    <filterColumn colId="674"/>
    <filterColumn colId="675"/>
    <filterColumn colId="676"/>
    <filterColumn colId="677"/>
    <filterColumn colId="678"/>
    <filterColumn colId="679"/>
    <filterColumn colId="680"/>
    <filterColumn colId="681"/>
    <filterColumn colId="682"/>
    <filterColumn colId="683"/>
    <filterColumn colId="684"/>
    <filterColumn colId="685"/>
    <filterColumn colId="686"/>
    <filterColumn colId="687"/>
    <filterColumn colId="688"/>
    <filterColumn colId="689"/>
    <filterColumn colId="690"/>
    <filterColumn colId="691"/>
    <filterColumn colId="692"/>
    <filterColumn colId="693"/>
    <filterColumn colId="694"/>
    <filterColumn colId="695"/>
    <filterColumn colId="696"/>
    <filterColumn colId="697"/>
    <filterColumn colId="698"/>
    <filterColumn colId="699"/>
    <filterColumn colId="700"/>
    <filterColumn colId="701"/>
    <filterColumn colId="702"/>
    <filterColumn colId="703"/>
    <filterColumn colId="704"/>
    <filterColumn colId="705"/>
    <filterColumn colId="706"/>
    <filterColumn colId="707"/>
    <filterColumn colId="708"/>
    <filterColumn colId="709"/>
    <filterColumn colId="710"/>
    <filterColumn colId="711"/>
    <filterColumn colId="712"/>
    <filterColumn colId="713"/>
    <filterColumn colId="714"/>
    <filterColumn colId="715"/>
    <filterColumn colId="716"/>
    <filterColumn colId="717"/>
    <filterColumn colId="718"/>
    <filterColumn colId="719"/>
    <filterColumn colId="720"/>
    <filterColumn colId="721"/>
    <filterColumn colId="722"/>
    <filterColumn colId="723"/>
    <filterColumn colId="724"/>
    <filterColumn colId="725"/>
    <filterColumn colId="726"/>
    <filterColumn colId="727"/>
    <filterColumn colId="728"/>
    <filterColumn colId="729"/>
    <filterColumn colId="730"/>
    <filterColumn colId="731"/>
    <filterColumn colId="732"/>
    <filterColumn colId="733"/>
    <filterColumn colId="734"/>
    <filterColumn colId="735"/>
    <filterColumn colId="736"/>
    <filterColumn colId="737"/>
    <filterColumn colId="738"/>
    <filterColumn colId="739"/>
    <filterColumn colId="740"/>
    <filterColumn colId="741"/>
    <filterColumn colId="742"/>
    <filterColumn colId="743"/>
    <filterColumn colId="744"/>
    <filterColumn colId="745"/>
    <filterColumn colId="746"/>
    <filterColumn colId="747"/>
    <filterColumn colId="748"/>
    <filterColumn colId="749"/>
    <filterColumn colId="750"/>
    <filterColumn colId="751"/>
    <filterColumn colId="752"/>
    <filterColumn colId="753"/>
    <filterColumn colId="754"/>
    <filterColumn colId="755"/>
    <filterColumn colId="756"/>
    <filterColumn colId="757"/>
    <filterColumn colId="758"/>
    <filterColumn colId="759"/>
    <filterColumn colId="760"/>
    <filterColumn colId="761"/>
    <filterColumn colId="762"/>
    <filterColumn colId="763"/>
    <filterColumn colId="764"/>
    <filterColumn colId="765"/>
    <filterColumn colId="766"/>
    <filterColumn colId="767"/>
    <filterColumn colId="768"/>
    <filterColumn colId="769"/>
    <filterColumn colId="770"/>
    <filterColumn colId="771"/>
    <filterColumn colId="772"/>
    <filterColumn colId="773"/>
    <filterColumn colId="774"/>
    <filterColumn colId="775"/>
    <filterColumn colId="776"/>
    <filterColumn colId="777"/>
    <filterColumn colId="778"/>
    <filterColumn colId="779"/>
    <filterColumn colId="780"/>
    <filterColumn colId="781"/>
    <filterColumn colId="782"/>
    <filterColumn colId="783"/>
    <filterColumn colId="784"/>
    <filterColumn colId="785"/>
    <filterColumn colId="786"/>
    <filterColumn colId="787"/>
    <filterColumn colId="788"/>
    <filterColumn colId="789"/>
    <filterColumn colId="790"/>
    <filterColumn colId="791"/>
    <filterColumn colId="792"/>
    <filterColumn colId="793"/>
    <filterColumn colId="794"/>
    <filterColumn colId="795"/>
    <filterColumn colId="796"/>
    <filterColumn colId="797"/>
    <filterColumn colId="798"/>
    <filterColumn colId="799"/>
    <filterColumn colId="800"/>
    <filterColumn colId="801"/>
    <filterColumn colId="802"/>
    <filterColumn colId="803"/>
    <filterColumn colId="804"/>
    <filterColumn colId="805"/>
    <filterColumn colId="806"/>
    <filterColumn colId="807"/>
    <filterColumn colId="808"/>
  </autoFilter>
  <mergeCells count="116">
    <mergeCell ref="PZ4:QG4"/>
    <mergeCell ref="AP4:AW4"/>
    <mergeCell ref="DR4:DY4"/>
    <mergeCell ref="DZ4:EG4"/>
    <mergeCell ref="EH4:EO4"/>
    <mergeCell ref="EP4:EW4"/>
    <mergeCell ref="EX4:FE4"/>
    <mergeCell ref="HJ4:HQ4"/>
    <mergeCell ref="HR4:HY4"/>
    <mergeCell ref="BN4:BU4"/>
    <mergeCell ref="CD4:CK4"/>
    <mergeCell ref="CL4:CS4"/>
    <mergeCell ref="CT4:DA4"/>
    <mergeCell ref="DB4:DI4"/>
    <mergeCell ref="DJ4:DQ4"/>
    <mergeCell ref="HZ4:IG4"/>
    <mergeCell ref="IH4:IO4"/>
    <mergeCell ref="IP4:IW4"/>
    <mergeCell ref="IX4:JE4"/>
    <mergeCell ref="JF4:JM4"/>
    <mergeCell ref="JN4:JU4"/>
    <mergeCell ref="AEF3:AEF5"/>
    <mergeCell ref="AEE3:AEE5"/>
    <mergeCell ref="MH4:MO4"/>
    <mergeCell ref="MP4:MW4"/>
    <mergeCell ref="MX4:NE4"/>
    <mergeCell ref="NF4:NM4"/>
    <mergeCell ref="NN4:NU4"/>
    <mergeCell ref="NV4:OC4"/>
    <mergeCell ref="OD4:OK4"/>
    <mergeCell ref="OL4:OS4"/>
    <mergeCell ref="QH4:QO4"/>
    <mergeCell ref="QP4:QW4"/>
    <mergeCell ref="QX4:RE4"/>
    <mergeCell ref="RF4:RM4"/>
    <mergeCell ref="RN4:RU4"/>
    <mergeCell ref="OT4:PA4"/>
    <mergeCell ref="AED4:AED5"/>
    <mergeCell ref="WL4:WS4"/>
    <mergeCell ref="WT4:XA4"/>
    <mergeCell ref="XB4:XI4"/>
    <mergeCell ref="XJ4:XQ4"/>
    <mergeCell ref="XR4:XY4"/>
    <mergeCell ref="UX4:VE4"/>
    <mergeCell ref="VF4:VM4"/>
    <mergeCell ref="A3:A6"/>
    <mergeCell ref="B3:B5"/>
    <mergeCell ref="C3:F3"/>
    <mergeCell ref="C5:D5"/>
    <mergeCell ref="E5:F5"/>
    <mergeCell ref="C4:D4"/>
    <mergeCell ref="E4:F4"/>
    <mergeCell ref="AX4:BE4"/>
    <mergeCell ref="BF4:BM4"/>
    <mergeCell ref="G3:I3"/>
    <mergeCell ref="I4:I5"/>
    <mergeCell ref="G4:G5"/>
    <mergeCell ref="H4:H5"/>
    <mergeCell ref="K3:AED3"/>
    <mergeCell ref="K4:Q4"/>
    <mergeCell ref="LB4:LI4"/>
    <mergeCell ref="LJ4:LQ4"/>
    <mergeCell ref="LR4:LY4"/>
    <mergeCell ref="LZ4:MG4"/>
    <mergeCell ref="J4:J5"/>
    <mergeCell ref="FF4:FM4"/>
    <mergeCell ref="R4:Y4"/>
    <mergeCell ref="GT4:HA4"/>
    <mergeCell ref="FN4:FU4"/>
    <mergeCell ref="Z4:AG4"/>
    <mergeCell ref="AH4:AO4"/>
    <mergeCell ref="TJ4:TQ4"/>
    <mergeCell ref="TR4:TY4"/>
    <mergeCell ref="TZ4:UG4"/>
    <mergeCell ref="UH4:UO4"/>
    <mergeCell ref="UP4:UW4"/>
    <mergeCell ref="RV4:SC4"/>
    <mergeCell ref="SD4:SK4"/>
    <mergeCell ref="SL4:SS4"/>
    <mergeCell ref="ST4:TA4"/>
    <mergeCell ref="TB4:TI4"/>
    <mergeCell ref="KL4:KS4"/>
    <mergeCell ref="KT4:LA4"/>
    <mergeCell ref="FV4:GC4"/>
    <mergeCell ref="GD4:GK4"/>
    <mergeCell ref="GL4:GS4"/>
    <mergeCell ref="BV4:CC4"/>
    <mergeCell ref="HB4:HI4"/>
    <mergeCell ref="JV4:KC4"/>
    <mergeCell ref="KD4:KK4"/>
    <mergeCell ref="PB4:PI4"/>
    <mergeCell ref="PJ4:PQ4"/>
    <mergeCell ref="PR4:PY4"/>
    <mergeCell ref="VN4:VU4"/>
    <mergeCell ref="VV4:WC4"/>
    <mergeCell ref="WD4:WK4"/>
    <mergeCell ref="ZN4:ZU4"/>
    <mergeCell ref="ZV4:AAC4"/>
    <mergeCell ref="AAD4:AAK4"/>
    <mergeCell ref="AAL4:AAS4"/>
    <mergeCell ref="AAT4:ABA4"/>
    <mergeCell ref="XZ4:YG4"/>
    <mergeCell ref="YH4:YO4"/>
    <mergeCell ref="YP4:YW4"/>
    <mergeCell ref="YX4:ZE4"/>
    <mergeCell ref="ZF4:ZM4"/>
    <mergeCell ref="ACP4:ACW4"/>
    <mergeCell ref="ACX4:ADE4"/>
    <mergeCell ref="ADF4:ADM4"/>
    <mergeCell ref="ADN4:ADU4"/>
    <mergeCell ref="ADV4:AEC4"/>
    <mergeCell ref="ABB4:ABI4"/>
    <mergeCell ref="ABJ4:ABQ4"/>
    <mergeCell ref="ABR4:ABY4"/>
    <mergeCell ref="ABZ4:ACG4"/>
    <mergeCell ref="ACH4:ACO4"/>
  </mergeCells>
  <phoneticPr fontId="0" type="noConversion"/>
  <printOptions horizontalCentered="1"/>
  <pageMargins left="0.43307086614173229" right="0.43307086614173229" top="0.98425196850393704" bottom="0.39370078740157483" header="0.51181102362204722" footer="0.51181102362204722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Исходные данные</vt:lpstr>
      <vt:lpstr>Расчет поправочного коэф</vt:lpstr>
      <vt:lpstr>2019</vt:lpstr>
      <vt:lpstr>'2019'!Excel_BuiltIn__FilterDatabase</vt:lpstr>
      <vt:lpstr>'Исходные данные'!Excel_BuiltIn_Print_Titles</vt:lpstr>
      <vt:lpstr>'2019'!Z_287B6B75_F102_4A35_99B4_72102AA4A344__wvu_FilterData</vt:lpstr>
      <vt:lpstr>'Исходные данные'!Z_287B6B75_F102_4A35_99B4_72102AA4A344__wvu_FilterData</vt:lpstr>
      <vt:lpstr>'2019'!Z_287B6B75_F102_4A35_99B4_72102AA4A344__wvu_PrintArea</vt:lpstr>
      <vt:lpstr>'Исходные данные'!Z_287B6B75_F102_4A35_99B4_72102AA4A344__wvu_PrintArea</vt:lpstr>
      <vt:lpstr>'2019'!Z_287B6B75_F102_4A35_99B4_72102AA4A344__wvu_PrintTitles</vt:lpstr>
      <vt:lpstr>'Исходные данные'!Z_287B6B75_F102_4A35_99B4_72102AA4A344__wvu_PrintTitles</vt:lpstr>
      <vt:lpstr>'2019'!Заголовки_для_печати</vt:lpstr>
      <vt:lpstr>'Исходные данные'!Заголовки_для_печати</vt:lpstr>
      <vt:lpstr>'2019'!Область_печати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2017-11-09T10:06:30Z</cp:lastPrinted>
  <dcterms:created xsi:type="dcterms:W3CDTF">2013-11-15T09:40:24Z</dcterms:created>
  <dcterms:modified xsi:type="dcterms:W3CDTF">2017-11-09T10:06:32Z</dcterms:modified>
</cp:coreProperties>
</file>